
<file path=[Content_Types].xml><?xml version="1.0" encoding="utf-8"?>
<Types xmlns="http://schemas.openxmlformats.org/package/2006/content-types">
  <Default ContentType="application/vnd.openxmlformats-officedocument.vmlDrawing" Extension="vml"/>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sheet.main+xml" PartName="/xl/workbook.xml"/>
  <Override ContentType="application/vnd.openxmlformats-officedocument.spreadsheetml.worksheet+xml" PartName="/xl/worksheets/sheet10.xml"/>
  <Override ContentType="application/vnd.openxmlformats-officedocument.spreadsheetml.worksheet+xml" PartName="/xl/worksheets/sheet5.xml"/>
  <Override ContentType="application/vnd.openxmlformats-officedocument.spreadsheetml.worksheet+xml" PartName="/xl/worksheets/sheet7.xml"/>
  <Override ContentType="application/vnd.openxmlformats-officedocument.spreadsheetml.worksheet+xml" PartName="/xl/worksheets/sheet3.xml"/>
  <Override ContentType="application/vnd.openxmlformats-officedocument.spreadsheetml.worksheet+xml" PartName="/xl/worksheets/sheet1.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4.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Buchhaltung" sheetId="1" r:id="rId3"/>
    <sheet state="visible" name="Unterhaltskosten" sheetId="2" r:id="rId4"/>
    <sheet state="visible" name="Verkaufshistorie" sheetId="3" r:id="rId5"/>
    <sheet state="visible" name="Feldbesitz und Kulturen" sheetId="4" r:id="rId6"/>
    <sheet state="visible" name="Lohnarbeiten" sheetId="5" r:id="rId7"/>
    <sheet state="visible" name="Felder" sheetId="6" r:id="rId8"/>
    <sheet state="visible" name="Saatgut" sheetId="7" r:id="rId9"/>
    <sheet state="visible" name="Unterhaltskostenrechner" sheetId="8" r:id="rId10"/>
    <sheet state="visible" name="Anlagen Info" sheetId="9" r:id="rId11"/>
    <sheet state="visible" name="Aufträge" sheetId="10" r:id="rId12"/>
  </sheets>
  <definedNames>
    <definedName name="Lohnarbeiten">Buchhaltung!$C$20</definedName>
  </definedNames>
  <calcPr/>
</workbook>
</file>

<file path=xl/comments1.xml><?xml version="1.0" encoding="utf-8"?>
<comments xmlns="http://schemas.openxmlformats.org/spreadsheetml/2006/main">
  <authors>
    <author/>
  </authors>
  <commentList>
    <comment authorId="0" ref="D1">
      <text>
        <t xml:space="preserve">Zur Info bitte eintragen!</t>
      </text>
    </comment>
    <comment authorId="0" ref="E4">
      <text>
        <t xml:space="preserve">Rückführungs Betrag und Datum eintragen!
Nur Info! </t>
      </text>
    </comment>
    <comment authorId="0" ref="C6">
      <text>
        <t xml:space="preserve">Kreditsumme eingeben!</t>
      </text>
    </comment>
    <comment authorId="0" ref="I9">
      <text>
        <t xml:space="preserve">Nur hier Anfangskontostand eintragen! Werte darunter werden automatisch übernommen!</t>
      </text>
    </comment>
    <comment authorId="0" ref="F10">
      <text>
        <t xml:space="preserve">Eingabe Feldnummer eintippen oder aus liste Wählen!</t>
      </text>
    </comment>
    <comment authorId="0" ref="C11">
      <text>
        <t xml:space="preserve">Berechnung über Verkaufshistorie!</t>
      </text>
    </comment>
    <comment authorId="0" ref="F11">
      <text>
        <t xml:space="preserve">Eingabe Feldnummer</t>
      </text>
    </comment>
    <comment authorId="0" ref="C12">
      <text>
        <t xml:space="preserve">Berechnung über Verkaufshistorie!</t>
      </text>
    </comment>
    <comment authorId="0" ref="F12">
      <text>
        <t xml:space="preserve">Eingabe Feldnummer
</t>
      </text>
    </comment>
    <comment authorId="0" ref="C13">
      <text>
        <t xml:space="preserve">Berechnung über Verkaufshistorie!
</t>
      </text>
    </comment>
    <comment authorId="0" ref="F13">
      <text>
        <t xml:space="preserve">Eingabe Feldnummer</t>
      </text>
    </comment>
    <comment authorId="0" ref="C14">
      <text>
        <t xml:space="preserve">Berechnung über Verkaufshistorie!</t>
      </text>
    </comment>
    <comment authorId="0" ref="F14">
      <text>
        <t xml:space="preserve">Eingabe Helfer-Minuten
</t>
      </text>
    </comment>
    <comment authorId="0" ref="F16">
      <text>
        <t xml:space="preserve">Verbrauchte Liter hier eingeben</t>
      </text>
    </comment>
    <comment authorId="0" ref="G17">
      <text>
        <t xml:space="preserve">Berechnung über die Registerkarte Saatgut. Bitte nicht verändern!</t>
      </text>
    </comment>
    <comment authorId="0" ref="F18">
      <text>
        <t xml:space="preserve">Verbrauchte Liter hier eingeben</t>
      </text>
    </comment>
    <comment authorId="0" ref="F19">
      <text>
        <t xml:space="preserve">Verbrauchte Liter hier eingeben
1000 Liter Wasser kosten 9€!</t>
      </text>
    </comment>
    <comment authorId="0" ref="B20">
      <text>
        <t xml:space="preserve">Tragt hier die Menge ein die ihr in die BGA gefüllt habt.
</t>
      </text>
    </comment>
    <comment authorId="0" ref="B21">
      <text>
        <t xml:space="preserve">Anzahl der Anlage(n) eingeben!
</t>
      </text>
    </comment>
    <comment authorId="0" ref="B22">
      <text>
        <t xml:space="preserve">Anzahl der Anlage(n) eingeben!</t>
      </text>
    </comment>
    <comment authorId="0" ref="B23">
      <text>
        <t xml:space="preserve">Anzahl der Anlage(n) eingeben!
</t>
      </text>
    </comment>
    <comment authorId="0" ref="B24">
      <text>
        <t xml:space="preserve">Anzahl der Anlage(n) eingeben!</t>
      </text>
    </comment>
  </commentList>
</comments>
</file>

<file path=xl/comments2.xml><?xml version="1.0" encoding="utf-8"?>
<comments xmlns="http://schemas.openxmlformats.org/spreadsheetml/2006/main">
  <authors>
    <author/>
  </authors>
  <commentList>
    <comment authorId="0" ref="A4">
      <text>
        <t xml:space="preserve">Feldnummer Eintragen!</t>
      </text>
    </comment>
    <comment authorId="0" ref="A5">
      <text>
        <t xml:space="preserve">Feldnummer Eintragen!</t>
      </text>
    </comment>
    <comment authorId="0" ref="A6">
      <text>
        <t xml:space="preserve">Feldnummer Eintragen!</t>
      </text>
    </comment>
    <comment authorId="0" ref="A7">
      <text>
        <t xml:space="preserve">Feldnummer Eintragen!</t>
      </text>
    </comment>
    <comment authorId="0" ref="A8">
      <text>
        <t xml:space="preserve">Feldnummer Eintragen!</t>
      </text>
    </comment>
    <comment authorId="0" ref="E11">
      <text>
        <t xml:space="preserve">Zuschlag Möglich!
Rabatt Möglich!</t>
      </text>
    </comment>
    <comment authorId="0" ref="A18">
      <text>
        <t xml:space="preserve">Feldnummer Eintragen!</t>
      </text>
    </comment>
    <comment authorId="0" ref="A19">
      <text>
        <t xml:space="preserve">Feldnummer Eintragen!</t>
      </text>
    </comment>
    <comment authorId="0" ref="A20">
      <text>
        <t xml:space="preserve">Feldnummer Eintragen!</t>
      </text>
    </comment>
    <comment authorId="0" ref="A21">
      <text>
        <t xml:space="preserve">Feldnummer Eintragen!</t>
      </text>
    </comment>
    <comment authorId="0" ref="A22">
      <text>
        <t xml:space="preserve">Feldnummer Eintragen!</t>
      </text>
    </comment>
    <comment authorId="0" ref="E23">
      <text>
        <t xml:space="preserve">Zuschlag Möglich!
Rabatt Möglich!
</t>
      </text>
    </comment>
    <comment authorId="0" ref="C35">
      <text>
        <t xml:space="preserve">Hier Kosten/ha/t Preis eingeben und Anfahrt kosten extra angeben.
 </t>
      </text>
    </comment>
  </commentList>
</comments>
</file>

<file path=xl/sharedStrings.xml><?xml version="1.0" encoding="utf-8"?>
<sst xmlns="http://schemas.openxmlformats.org/spreadsheetml/2006/main" count="559" uniqueCount="412">
  <si>
    <t>Hof Steilen</t>
  </si>
  <si>
    <t>Zuletzt geändert:</t>
  </si>
  <si>
    <t>Wir sind für sie Da! Inhaber: ....</t>
  </si>
  <si>
    <t>Kontostand Vortag</t>
  </si>
  <si>
    <t>WICHTIG! Pastellgelb/Gelb hinterlegte Zellen dürfen NICHT verändert werden! Manuelle Eingabe vorwiegend in weißen Feldern!</t>
  </si>
  <si>
    <t>Die Tief Gelben Zellen sind mit Drop Down Menüs versehen!</t>
  </si>
  <si>
    <t>Vergangene Werte (Tages Tabelle) Überblick</t>
  </si>
  <si>
    <t>Kontostand (alt)</t>
  </si>
  <si>
    <t>Kredit Rückführungs vermerk!</t>
  </si>
  <si>
    <t>Rückzahlung</t>
  </si>
  <si>
    <t>Datum</t>
  </si>
  <si>
    <t>Kreditschuld Bank</t>
  </si>
  <si>
    <t>Tages Einahmenliste</t>
  </si>
  <si>
    <t>Tages Ausgabenliste</t>
  </si>
  <si>
    <t>Einnahmen</t>
  </si>
  <si>
    <t>INFO</t>
  </si>
  <si>
    <t>Betrag</t>
  </si>
  <si>
    <t>Ausgaben</t>
  </si>
  <si>
    <t>BETRAG</t>
  </si>
  <si>
    <t>Zinszahlungen</t>
  </si>
  <si>
    <t>Kontostand (neu)</t>
  </si>
  <si>
    <t>Maschinen / Geräte</t>
  </si>
  <si>
    <t>Maschinen / Geräte Verkauf</t>
  </si>
  <si>
    <t>Feldkauf              Nr.</t>
  </si>
  <si>
    <t>Getreide</t>
  </si>
  <si>
    <t>Erdfrüchte</t>
  </si>
  <si>
    <t>Sonstige</t>
  </si>
  <si>
    <t>Schwein / Rind</t>
  </si>
  <si>
    <t>Helfereinsatz</t>
  </si>
  <si>
    <t>Maschinenverleih</t>
  </si>
  <si>
    <t>Unterhaltskosten</t>
  </si>
  <si>
    <t>Stroh in Liter </t>
  </si>
  <si>
    <t>Dieselverbrauch/l</t>
  </si>
  <si>
    <t>Milch</t>
  </si>
  <si>
    <t>Saatgut</t>
  </si>
  <si>
    <t>Pacht</t>
  </si>
  <si>
    <t>Dünger</t>
  </si>
  <si>
    <t>Lohnarbeiten</t>
  </si>
  <si>
    <t>Wasser</t>
  </si>
  <si>
    <t>BGA</t>
  </si>
  <si>
    <t>Pacht/ Kredit Rückführung</t>
  </si>
  <si>
    <t>Windkraft</t>
  </si>
  <si>
    <t>Solar</t>
  </si>
  <si>
    <t>Anlagen</t>
  </si>
  <si>
    <t>Treibhaus</t>
  </si>
  <si>
    <t>Unterhalt Tiere</t>
  </si>
  <si>
    <t>Bienen</t>
  </si>
  <si>
    <t>Schwein</t>
  </si>
  <si>
    <t>Wolle</t>
  </si>
  <si>
    <t>Kuh</t>
  </si>
  <si>
    <t>Kalb</t>
  </si>
  <si>
    <t>~</t>
  </si>
  <si>
    <t>Maschinen / Geräte Leihgebühr</t>
  </si>
  <si>
    <t>Strafe</t>
  </si>
  <si>
    <t>Summe</t>
  </si>
  <si>
    <t>Kontozwischenstand</t>
  </si>
  <si>
    <t>Bank Kredite</t>
  </si>
  <si>
    <t>Kreditzins</t>
  </si>
  <si>
    <t>Kreditrahmen</t>
  </si>
  <si>
    <t>Feldbesitz in ha</t>
  </si>
  <si>
    <t>Kreditgrenze</t>
  </si>
  <si>
    <t>Sollzins</t>
  </si>
  <si>
    <t>bis 5ha</t>
  </si>
  <si>
    <t>Zwischensumme</t>
  </si>
  <si>
    <t>ab 5 - 10ha</t>
  </si>
  <si>
    <t>ab 10 - 15ha</t>
  </si>
  <si>
    <t>ab 20ha</t>
  </si>
  <si>
    <t>An vielen stellen in der Buchhaltung kann man Drop Down / Kontex Menüs finden die man durch die Farbe Gelb (nicht Pastellgelb) kenntlich gemacht hat!</t>
  </si>
  <si>
    <t> In den Kästchen befinden sich kleine Graue oder Schwarze pfeile die nach unten Zeigen dieses anklicken oder doppel klicken! Menü öffnet sich!</t>
  </si>
  <si>
    <t>ID</t>
  </si>
  <si>
    <t>Maschinen Legende</t>
  </si>
  <si>
    <t>Tägliche Kosten</t>
  </si>
  <si>
    <t>Anschaffungs Kosten</t>
  </si>
  <si>
    <t>Spezifikation</t>
  </si>
  <si>
    <t>Maschinenbesitz</t>
  </si>
  <si>
    <t>Traktoren/Schlepper/Zugmaschinen /PKW</t>
  </si>
  <si>
    <t>Eintragung automatisch</t>
  </si>
  <si>
    <t>Hürlimann H488</t>
  </si>
  <si>
    <t>-</t>
  </si>
  <si>
    <t>Nr.</t>
  </si>
  <si>
    <t>Bezeichnung</t>
  </si>
  <si>
    <t>Kosten</t>
  </si>
  <si>
    <t>Kauf Kosten</t>
  </si>
  <si>
    <t>Deutz AgroStar 6.61</t>
  </si>
  <si>
    <t>Bührer</t>
  </si>
  <si>
    <t>New Holland T4.75</t>
  </si>
  <si>
    <t>Ursus 15014</t>
  </si>
  <si>
    <t>Lindner GeoTrac 94</t>
  </si>
  <si>
    <t>Steyr Multi 4115</t>
  </si>
  <si>
    <t>Hürlimann XM130T41</t>
  </si>
  <si>
    <t>Same Fortis 190</t>
  </si>
  <si>
    <t>New Holland T6.160</t>
  </si>
  <si>
    <t>Case Puma 160</t>
  </si>
  <si>
    <t>Lamborghini Mach 230VRT</t>
  </si>
  <si>
    <t>Deutz 7250 TTV</t>
  </si>
  <si>
    <t>New Holland T8.320</t>
  </si>
  <si>
    <t>Case Magnum 380</t>
  </si>
  <si>
    <t>New Holland T8.435 SmartTRAX</t>
  </si>
  <si>
    <t>New Holland T9.565</t>
  </si>
  <si>
    <t>Case Quadtrac 620</t>
  </si>
  <si>
    <t>MAN TGS 18440</t>
  </si>
  <si>
    <t>Lizard Pickup</t>
  </si>
  <si>
    <t>Unterhaltskosten gesamt</t>
  </si>
  <si>
    <t>Tierbesitz</t>
  </si>
  <si>
    <t>Anzahl</t>
  </si>
  <si>
    <t>Schaf</t>
  </si>
  <si>
    <t>Huhn</t>
  </si>
  <si>
    <t>Unterhaltskosten gesamt Tiere</t>
  </si>
  <si>
    <t>Zum Unterhaltskostenrechner hier Klicken ---&gt;</t>
  </si>
  <si>
    <t>Frontlader/Radlader</t>
  </si>
  <si>
    <t>Anbaufrontlader Stoll / New Holland</t>
  </si>
  <si>
    <t>Ballenspieß</t>
  </si>
  <si>
    <t>Ballenzange</t>
  </si>
  <si>
    <t>Poltergabel</t>
  </si>
  <si>
    <t>Mistgabel</t>
  </si>
  <si>
    <t>Gabelzange</t>
  </si>
  <si>
    <t>Palettengabel</t>
  </si>
  <si>
    <t>Rundballengabel</t>
  </si>
  <si>
    <t>Universalschaufel</t>
  </si>
  <si>
    <t>Silageschneidzange</t>
  </si>
  <si>
    <t>Liebherr L538 (Radlader)</t>
  </si>
  <si>
    <t>Palettengabel für Radlader</t>
  </si>
  <si>
    <t>Poltergabel für Radlader</t>
  </si>
  <si>
    <t>Universalschaufel für Radlader</t>
  </si>
  <si>
    <t>Liebherr TL4367 (Teleskoplader)</t>
  </si>
  <si>
    <t>Universalschaufel für Teleskoplader</t>
  </si>
  <si>
    <t>Palettengabel für Teleskoplader</t>
  </si>
  <si>
    <t>Ballenspieß für Teleskoplader</t>
  </si>
  <si>
    <t>Poltergabel für Teleskoplader</t>
  </si>
  <si>
    <t>Mistgabe für Teleskoplader</t>
  </si>
  <si>
    <t>Ballenzange für Teleskoplader</t>
  </si>
  <si>
    <t>Erntemaschinen</t>
  </si>
  <si>
    <t>Sambo Comia</t>
  </si>
  <si>
    <t>New Holland TC590</t>
  </si>
  <si>
    <t>Case AxialFlow 7130</t>
  </si>
  <si>
    <t>Case AxialFlow 9230</t>
  </si>
  <si>
    <t>New Holland CR1090</t>
  </si>
  <si>
    <t>Krone BigX1100</t>
  </si>
  <si>
    <t>Pöttinger Mex5</t>
  </si>
  <si>
    <t>Sambo C6 14FT</t>
  </si>
  <si>
    <t>New Holland VariFeed 18FT</t>
  </si>
  <si>
    <t>Case 3020 35FT</t>
  </si>
  <si>
    <t>New Holland VariFeed 51FT</t>
  </si>
  <si>
    <t>Case 3162 45FT</t>
  </si>
  <si>
    <t>New Holland SuperFlex 45FT</t>
  </si>
  <si>
    <t>Capello Quasar 4</t>
  </si>
  <si>
    <t>New Holland 9080 CF 6R</t>
  </si>
  <si>
    <t>Case 3412 12R</t>
  </si>
  <si>
    <t>New Holland 9080 CF 12R</t>
  </si>
  <si>
    <t>Capello Quasar HS 16R</t>
  </si>
  <si>
    <t>Krone Easy Kollekt 1053</t>
  </si>
  <si>
    <t>Krone EasyFlow 300</t>
  </si>
  <si>
    <t>Krone XDisc 6200</t>
  </si>
  <si>
    <t>SSW Krone</t>
  </si>
  <si>
    <t>SSW Tam Leguan 24</t>
  </si>
  <si>
    <t>SSW Tam Leguan Quatro 40</t>
  </si>
  <si>
    <t>Kipper / Überladewagen</t>
  </si>
  <si>
    <t>Brantner E8041</t>
  </si>
  <si>
    <t>Kröger Agroliner HKD 302</t>
  </si>
  <si>
    <t>Fliegl Bull TMK 266</t>
  </si>
  <si>
    <t>Krampe Bandit 750</t>
  </si>
  <si>
    <t>Kröger Agoliner TAW30</t>
  </si>
  <si>
    <t>Krampe BigBody 900s</t>
  </si>
  <si>
    <t>Fliegl ASS 298</t>
  </si>
  <si>
    <t>Bergmann HTW65</t>
  </si>
  <si>
    <t>Krampe SB3060</t>
  </si>
  <si>
    <t>ITRunner</t>
  </si>
  <si>
    <t>ITR Mulde klein</t>
  </si>
  <si>
    <t>ITR Bergmann HT50</t>
  </si>
  <si>
    <t>ITR Getreidecontainer groß</t>
  </si>
  <si>
    <t>Horsch Titan 34 UW (Überladewagen)</t>
  </si>
  <si>
    <t>Grubber</t>
  </si>
  <si>
    <t>Köckerling Trio 300m</t>
  </si>
  <si>
    <t>Horsch Terano 5FM</t>
  </si>
  <si>
    <t>Vogel und Noot TerraDisc 600</t>
  </si>
  <si>
    <t>Väderstad Carrier 820</t>
  </si>
  <si>
    <t>Horsch Tiger 10LT</t>
  </si>
  <si>
    <t>Lemken Gigang 1200</t>
  </si>
  <si>
    <t>Pflüge</t>
  </si>
  <si>
    <t>Kuhn Varimaster 153</t>
  </si>
  <si>
    <t>Amazone Cayrone</t>
  </si>
  <si>
    <t>Lemken Diamant 12</t>
  </si>
  <si>
    <t>Vogel und Noot Aeros</t>
  </si>
  <si>
    <t>Sähmaschinen</t>
  </si>
  <si>
    <t>Pöttinger Vitasem 302 ADD</t>
  </si>
  <si>
    <t>Grimme GL 420</t>
  </si>
  <si>
    <t>Väderstad Rapit A600S</t>
  </si>
  <si>
    <t>Grimme GL 660</t>
  </si>
  <si>
    <t>Väderstadt Tempo F8</t>
  </si>
  <si>
    <t>Horsch Proto 9SW</t>
  </si>
  <si>
    <t>Horsch Maestro 12SW</t>
  </si>
  <si>
    <t>Kartoffelernte</t>
  </si>
  <si>
    <t>Grimme KS754</t>
  </si>
  <si>
    <t>Grimme SE260</t>
  </si>
  <si>
    <t>Grimme Tectron 415</t>
  </si>
  <si>
    <t>Rübenernte</t>
  </si>
  <si>
    <t>Grimme FT300</t>
  </si>
  <si>
    <t>Grimme Rootster 604</t>
  </si>
  <si>
    <t>Grimme Maxtron 620</t>
  </si>
  <si>
    <t>Düngerstreuer</t>
  </si>
  <si>
    <t>Amazone ZAM 1501</t>
  </si>
  <si>
    <t>Amazone ZGB 8200</t>
  </si>
  <si>
    <t>Spritzen</t>
  </si>
  <si>
    <t>Amazone FT1001</t>
  </si>
  <si>
    <t>Amazone UF1801</t>
  </si>
  <si>
    <t>Miststreuer</t>
  </si>
  <si>
    <t>Bergmann M1080</t>
  </si>
  <si>
    <t>Ursus N270</t>
  </si>
  <si>
    <t>Strautmann PS3401</t>
  </si>
  <si>
    <t>ITR Farmtech Fortis 2000</t>
  </si>
  <si>
    <t>Güllefässer</t>
  </si>
  <si>
    <t>Marshall ST1800</t>
  </si>
  <si>
    <t>Zumhammer SKE 185PU</t>
  </si>
  <si>
    <t>Zumhammer ZuniDisc </t>
  </si>
  <si>
    <t>Fliegl STF 25000 VC</t>
  </si>
  <si>
    <t>Kotte Garant CSA 30000</t>
  </si>
  <si>
    <t>Kotte Garant FRC </t>
  </si>
  <si>
    <t>ITR Güllecontainer</t>
  </si>
  <si>
    <t>Mähwerke</t>
  </si>
  <si>
    <t>Pöttinger NovaCut 302ED</t>
  </si>
  <si>
    <t>Kuhn FC 3525F</t>
  </si>
  <si>
    <t>Kuhn FC 10030</t>
  </si>
  <si>
    <t>Schwader</t>
  </si>
  <si>
    <t>Kuhn GA 8521</t>
  </si>
  <si>
    <t>Pöttinger Top 1252</t>
  </si>
  <si>
    <t>Krone Schwadro 2000</t>
  </si>
  <si>
    <t>Zetter</t>
  </si>
  <si>
    <t>Kuhn GF 6502</t>
  </si>
  <si>
    <t>Pöttinger Hit 1214T</t>
  </si>
  <si>
    <t>Ladewagen</t>
  </si>
  <si>
    <t>Pöttinger EuroBoss 330T</t>
  </si>
  <si>
    <t>Bergmann Carex 38s</t>
  </si>
  <si>
    <t>Strautmann TeraVitesse 5201</t>
  </si>
  <si>
    <t>Ballentechnik</t>
  </si>
  <si>
    <t>New Holland Rolbelt </t>
  </si>
  <si>
    <t>New Holland BigBaller 1290</t>
  </si>
  <si>
    <t>Fliegl DPW 180</t>
  </si>
  <si>
    <t>Ursus T127</t>
  </si>
  <si>
    <t>Ursus Z586</t>
  </si>
  <si>
    <t>Acusin Autostak</t>
  </si>
  <si>
    <t>ITR Ballencontainer</t>
  </si>
  <si>
    <t>Futtertechnik</t>
  </si>
  <si>
    <t>Kuhn Primor 3570</t>
  </si>
  <si>
    <t>Kuhn Profile 1880</t>
  </si>
  <si>
    <t>Kuhn SPV Konfort 12</t>
  </si>
  <si>
    <t>Gewichte</t>
  </si>
  <si>
    <t>Suer SB 700</t>
  </si>
  <si>
    <t>Suer SB 1000</t>
  </si>
  <si>
    <t>Suer SB 1600</t>
  </si>
  <si>
    <t>Diverses</t>
  </si>
  <si>
    <t>Fliegl Tieflader</t>
  </si>
  <si>
    <t>Lizard Wassertank</t>
  </si>
  <si>
    <t>Lizard Dieseltank</t>
  </si>
  <si>
    <t>Kärcher</t>
  </si>
  <si>
    <t>Fliegl Dolly</t>
  </si>
  <si>
    <t>Lizard Wasser- und Milchfass</t>
  </si>
  <si>
    <t>Zunhammer Wasser- und Milchfass</t>
  </si>
  <si>
    <t>HW-Vieh</t>
  </si>
  <si>
    <t>Forsttechnik</t>
  </si>
  <si>
    <t>Kettensäge</t>
  </si>
  <si>
    <t>Powertech ST65T</t>
  </si>
  <si>
    <t>Fliegl Timber Runner</t>
  </si>
  <si>
    <t>Damcon TL75</t>
  </si>
  <si>
    <t>Stepa FHL 13AK</t>
  </si>
  <si>
    <t>Jenz HEM 583Z</t>
  </si>
  <si>
    <t>Ponsee Buffelo</t>
  </si>
  <si>
    <t>Ponsse SkorpionKing</t>
  </si>
  <si>
    <t>ITR Holzcontainer</t>
  </si>
  <si>
    <t>Kröger Rungenwagen</t>
  </si>
  <si>
    <t>Damcon P75 MultiTree</t>
  </si>
  <si>
    <t>Tiere</t>
  </si>
  <si>
    <t>Menge / t</t>
  </si>
  <si>
    <t>Gersten Preis</t>
  </si>
  <si>
    <t>Menge / t </t>
  </si>
  <si>
    <t>Weizen Preis</t>
  </si>
  <si>
    <t>Raps Preis</t>
  </si>
  <si>
    <t>Mais Preis</t>
  </si>
  <si>
    <t>Umsatz</t>
  </si>
  <si>
    <t>Verkaufsstelle</t>
  </si>
  <si>
    <t>Rüben Preis</t>
  </si>
  <si>
    <t>Kartoffel Preis</t>
  </si>
  <si>
    <t>Menge/ Stck.</t>
  </si>
  <si>
    <t>Schweine Preis</t>
  </si>
  <si>
    <t>Jung Bulle</t>
  </si>
  <si>
    <t>Häckselgut Preis</t>
  </si>
  <si>
    <t>Silage Preis</t>
  </si>
  <si>
    <t>Gülle Preis</t>
  </si>
  <si>
    <t>Gras / Heu Preis</t>
  </si>
  <si>
    <t>Mist / Stroh Preis</t>
  </si>
  <si>
    <t>Feldbesitz Kulturen</t>
  </si>
  <si>
    <t>Feld Status</t>
  </si>
  <si>
    <t>ha</t>
  </si>
  <si>
    <t>Kaufdatum</t>
  </si>
  <si>
    <t>Saat 1</t>
  </si>
  <si>
    <t>Saat 2</t>
  </si>
  <si>
    <t>Saat 3</t>
  </si>
  <si>
    <t>Saat 4</t>
  </si>
  <si>
    <t>Saat 5</t>
  </si>
  <si>
    <t>Saat 6</t>
  </si>
  <si>
    <t>Saat 7</t>
  </si>
  <si>
    <t>Saat 8</t>
  </si>
  <si>
    <t>Saat 9</t>
  </si>
  <si>
    <t>Saat 10</t>
  </si>
  <si>
    <t>Ackerland</t>
  </si>
  <si>
    <t>Gesamte Ackerfläche</t>
  </si>
  <si>
    <t>Gepachtete Felder</t>
  </si>
  <si>
    <t>Gesamt gepachtet</t>
  </si>
  <si>
    <t>Wiesen</t>
  </si>
  <si>
    <t>Gesamte Wiesen</t>
  </si>
  <si>
    <t>Gesamt über alles</t>
  </si>
  <si>
    <t>€ / ha</t>
  </si>
  <si>
    <t>Gestellte Rechnungen</t>
  </si>
  <si>
    <t>Anfahrt</t>
  </si>
  <si>
    <t>Lohnarbeit</t>
  </si>
  <si>
    <t>Empfänger</t>
  </si>
  <si>
    <t>Rechnungsbetrag</t>
  </si>
  <si>
    <t>Bezahlt</t>
  </si>
  <si>
    <t>Feld Nr.</t>
  </si>
  <si>
    <t>Dieselverbrauch</t>
  </si>
  <si>
    <t>€ / Liter</t>
  </si>
  <si>
    <t>Tankinhalt Start</t>
  </si>
  <si>
    <t>Tankinhalt Ende</t>
  </si>
  <si>
    <t>Liter</t>
  </si>
  <si>
    <t>Saatgutverbrauch</t>
  </si>
  <si>
    <t>MwSt.</t>
  </si>
  <si>
    <t>Gesamt</t>
  </si>
  <si>
    <t>Aktuelles Datum</t>
  </si>
  <si>
    <t>Lohnarbeiten Tabelle (Legende)</t>
  </si>
  <si>
    <t>Legende</t>
  </si>
  <si>
    <t>Tätigkeits Nr.</t>
  </si>
  <si>
    <t>Kosten / ha / t</t>
  </si>
  <si>
    <t>Anfahrtskosten</t>
  </si>
  <si>
    <t>Pflügen</t>
  </si>
  <si>
    <t>Dreschen</t>
  </si>
  <si>
    <t>Abfahren</t>
  </si>
  <si>
    <t>Mähen &amp; Schwadablage</t>
  </si>
  <si>
    <t>Säen</t>
  </si>
  <si>
    <t>Sonderangebote</t>
  </si>
  <si>
    <t>Grubbern</t>
  </si>
  <si>
    <t>Roden</t>
  </si>
  <si>
    <t>Abfahren Roden</t>
  </si>
  <si>
    <t>Spezial </t>
  </si>
  <si>
    <t>Automatischer Eintrag</t>
  </si>
  <si>
    <t>Abfahren auf ha gerechnet zum leichteren berechnen!              </t>
  </si>
  <si>
    <t>Felder</t>
  </si>
  <si>
    <t>Feldnr.</t>
  </si>
  <si>
    <t>Preis</t>
  </si>
  <si>
    <t>Besitzer</t>
  </si>
  <si>
    <t>Notiz</t>
  </si>
  <si>
    <t>Pächter</t>
  </si>
  <si>
    <t>Hof Meyer</t>
  </si>
  <si>
    <t>Hier werden die Angaben von Saatgutverbrauch pro Feld ermittelt und in die Buchhaltung übertragen.</t>
  </si>
  <si>
    <t>Gebt einfach das bestellte Feld an, das Ihr mit dem ausgewähltem Saatgut bearbeitet habt.</t>
  </si>
  <si>
    <t>Weizen</t>
  </si>
  <si>
    <t>Gerste</t>
  </si>
  <si>
    <t>Raps</t>
  </si>
  <si>
    <t>Mais</t>
  </si>
  <si>
    <t>Kartoffeln</t>
  </si>
  <si>
    <t>Zuckerrüben</t>
  </si>
  <si>
    <t>Gras</t>
  </si>
  <si>
    <t>Klee</t>
  </si>
  <si>
    <t>Luzerne</t>
  </si>
  <si>
    <t>Saatmenge</t>
  </si>
  <si>
    <t>240 Kg pro Hektar</t>
  </si>
  <si>
    <t>180 Kg pro Hektar</t>
  </si>
  <si>
    <t>8 Kg pro Hektar</t>
  </si>
  <si>
    <t>50 Kg pro Hektar</t>
  </si>
  <si>
    <t>2800 Kg pro Hektar</t>
  </si>
  <si>
    <t>1000 Kg pro Hektar</t>
  </si>
  <si>
    <t>30 Kg pro Hektar</t>
  </si>
  <si>
    <t>20 kg pro Hektar</t>
  </si>
  <si>
    <t>Feldnummer</t>
  </si>
  <si>
    <t>Hektar des Feldes</t>
  </si>
  <si>
    <t>Gesamtverbrauch der Felder</t>
  </si>
  <si>
    <t>Tabellenrechner für Kaufpreis und Unterhaltskosten</t>
  </si>
  <si>
    <t>Trage in dem Grünen Feld die PS des Schleppers ein!</t>
  </si>
  <si>
    <t>Im Orangefarbenen Feld wird der Kaufpreis des Schleppers generiert</t>
  </si>
  <si>
    <t>Im Gelbfarbigem Feld die Unterhaltskosten des Schleppers</t>
  </si>
  <si>
    <t>Trage in dem Grünen Feld die PS der Erntemaschine ein!</t>
  </si>
  <si>
    <t>Im Orangefarbenen Feld wird der Kaufpreis der Erntemaschine angezeigt!</t>
  </si>
  <si>
    <t>Im Gelbfarbigem Feld die Unterhaltskosten der Erntemaschine!</t>
  </si>
  <si>
    <t>Trage in dem Grünen Feld das Ladevolumen pro Tonne des Kippers ein!  (z.b 4500l =4,5T)</t>
  </si>
  <si>
    <t>Im Orangefarbenen Feld wird der Kaufpreis des Kippers generiert</t>
  </si>
  <si>
    <t>Im Gelbfarbigem Feld die Unterhaltskosten des Kippers</t>
  </si>
  <si>
    <t>Trage in dem Grünen Feld die Arbeitsbreite des Grubbers oder die Schare des Pfluges ein!</t>
  </si>
  <si>
    <t>Im Orangefarbenen Feld wird der Kaufpreis des Grubbers/Pfluges generiert</t>
  </si>
  <si>
    <t>Im Gelbfarbigem Feld die Unterhaltskosten des Grubbers/Pfluges</t>
  </si>
  <si>
    <t>Trage in dem Grünen Feld die Arbeitsbreite der Sähmaschine ein!</t>
  </si>
  <si>
    <t>Im Orangefarbenen Feld wird der Kaufpreis der Sähmaschine generiert</t>
  </si>
  <si>
    <t>Im Gelbfarbigem Feld die Unterhaltskosten der Sähmaschine</t>
  </si>
  <si>
    <t>Trage in dem Grünen Feld die Kapazität in Tonnen des Miststreuers/Güllefass ein!</t>
  </si>
  <si>
    <t>Im Orangefarbenen Feld wird der Kaufpreis des Grubbers/Pfluges generiert</t>
  </si>
  <si>
    <t>Trage in dem Grünen Feld die Arbeitsbreite Spritze/Düngerstreuer ein!</t>
  </si>
  <si>
    <t>Im Orangefarbenen Feld wird der Kaufpreis des Streuers/Spritze</t>
  </si>
  <si>
    <t>Im Gelbfarbigem Feld die Unterhaltskosten des Streuers/Spritze</t>
  </si>
  <si>
    <t>Trage in dem Grünen Feld die Tonnen des Ladewagens ein!</t>
  </si>
  <si>
    <t>Im Orangefarbenen Feld wird der Kaufpreis des Ladewagens</t>
  </si>
  <si>
    <t>Im Gelbfarbigem Feld die Unterhaltskosten des Ladewagens</t>
  </si>
  <si>
    <t>Trage in dem Grünen Feld die Tonnen des Gewichtes ein!</t>
  </si>
  <si>
    <t>Im Orangefarbenen Feld wird der Kaufpreis des Gewichtes</t>
  </si>
  <si>
    <t>Im Gelbfarbigem Feld die Unterhaltskosten des Gewichtes</t>
  </si>
  <si>
    <t>Gewichte sind von Unterhalt befreit!</t>
  </si>
  <si>
    <t>Trage in dem Grünen Feld Diverseobjekte ein!</t>
  </si>
  <si>
    <t>Einnahmen am Tag Unterhaltskosten bereits enthalten!</t>
  </si>
  <si>
    <t>Zeitstempel</t>
  </si>
  <si>
    <t>Auftrag</t>
  </si>
  <si>
    <t>Tätigkeit</t>
  </si>
  <si>
    <t>Feld Nummer</t>
  </si>
  <si>
    <t>Hof</t>
  </si>
  <si>
    <t>Status</t>
  </si>
  <si>
    <t>Erteilen</t>
  </si>
  <si>
    <t>Nicht Ok</t>
  </si>
</sst>
</file>

<file path=xl/styles.xml><?xml version="1.0" encoding="utf-8"?>
<styleSheet xmlns="http://schemas.openxmlformats.org/spreadsheetml/2006/main" xmlns:x14ac="http://schemas.microsoft.com/office/spreadsheetml/2009/9/ac" xmlns:mc="http://schemas.openxmlformats.org/markup-compatibility/2006">
  <numFmts count="12">
    <numFmt numFmtId="164" formatCode="#,##0.00\ [$€-1]"/>
    <numFmt numFmtId="165" formatCode="#,##0.00;-#,##0.00\ [$€]"/>
    <numFmt numFmtId="166" formatCode="#,##0;-#,##0\ [$€]"/>
    <numFmt numFmtId="167" formatCode="m/d/yyyy;@"/>
    <numFmt numFmtId="168" formatCode="dd.mm.yyyy;@"/>
    <numFmt numFmtId="169" formatCode="#,##0\ [$€-1]"/>
    <numFmt numFmtId="170" formatCode="#,##0.0"/>
    <numFmt numFmtId="171" formatCode="&quot;$&quot;#,##0 ;&quot;$&quot;(#,##0)"/>
    <numFmt numFmtId="172" formatCode="&quot;$&quot;#,##0.00;&quot;$&quot;(#,##0.00)"/>
    <numFmt numFmtId="173" formatCode="m/d/yyyy h:mm:ss;@"/>
    <numFmt numFmtId="174" formatCode="m/d/yy h:mm;@"/>
    <numFmt numFmtId="175" formatCode="#,##0.00 ;-#,##0.00"/>
  </numFmts>
  <fonts count="627">
    <font>
      <b val="0"/>
      <i val="0"/>
      <strike val="0"/>
      <u val="none"/>
      <sz val="10.0"/>
      <color rgb="FF000000"/>
      <name val="Arial"/>
    </font>
    <font>
      <b/>
      <i val="0"/>
      <strike val="0"/>
      <u val="none"/>
      <sz val="11.0"/>
      <color rgb="FF000000"/>
      <name val="Arial"/>
    </font>
    <font>
      <b val="0"/>
      <i val="0"/>
      <strike val="0"/>
      <u val="none"/>
      <sz val="10.0"/>
      <color rgb="FF666666"/>
      <name val="Arial"/>
    </font>
    <font>
      <b/>
      <i val="0"/>
      <strike val="0"/>
      <u val="none"/>
      <sz val="8.0"/>
      <color rgb="FF980000"/>
      <name val="Verdana"/>
    </font>
    <font>
      <b/>
      <i val="0"/>
      <strike val="0"/>
      <u val="none"/>
      <sz val="11.0"/>
      <color rgb="FF000000"/>
      <name val="Arial"/>
    </font>
    <font>
      <b/>
      <i val="0"/>
      <strike val="0"/>
      <u val="none"/>
      <sz val="11.0"/>
      <color rgb="FF000000"/>
      <name val="Calibri"/>
    </font>
    <font>
      <b/>
      <i val="0"/>
      <strike val="0"/>
      <u val="none"/>
      <sz val="11.0"/>
      <color rgb="FF000000"/>
      <name val="Arial"/>
    </font>
    <font>
      <b val="0"/>
      <i/>
      <strike val="0"/>
      <u val="none"/>
      <sz val="10.0"/>
      <color rgb="FF000000"/>
      <name val="Georgia"/>
    </font>
    <font>
      <b/>
      <i val="0"/>
      <strike val="0"/>
      <u val="none"/>
      <sz val="12.0"/>
      <color rgb="FF000000"/>
      <name val="Calibri"/>
    </font>
    <font>
      <b val="0"/>
      <i val="0"/>
      <strike val="0"/>
      <u val="none"/>
      <sz val="11.0"/>
      <color rgb="FF000000"/>
      <name val="Calibri"/>
    </font>
    <font>
      <b/>
      <i val="0"/>
      <strike val="0"/>
      <u val="none"/>
      <sz val="8.0"/>
      <color rgb="FF980000"/>
      <name val="Verdana"/>
    </font>
    <font>
      <b val="0"/>
      <i val="0"/>
      <strike val="0"/>
      <u val="none"/>
      <sz val="10.0"/>
      <color rgb="FF666666"/>
      <name val="Arial"/>
    </font>
    <font>
      <b/>
      <i val="0"/>
      <strike val="0"/>
      <u val="none"/>
      <sz val="11.0"/>
      <color rgb="FF000000"/>
      <name val="Calibri"/>
    </font>
    <font>
      <b/>
      <i/>
      <strike val="0"/>
      <u val="none"/>
      <sz val="11.0"/>
      <color rgb="FF9C0006"/>
      <name val="Calibri"/>
    </font>
    <font>
      <b val="0"/>
      <i val="0"/>
      <strike val="0"/>
      <u val="none"/>
      <sz val="10.0"/>
      <color rgb="FF000000"/>
      <name val="Arial"/>
    </font>
    <font>
      <b val="0"/>
      <i val="0"/>
      <strike val="0"/>
      <u val="none"/>
      <sz val="11.0"/>
      <color rgb="FF000000"/>
      <name val="Calibri"/>
    </font>
    <font>
      <b/>
      <i val="0"/>
      <strike val="0"/>
      <u val="none"/>
      <sz val="10.0"/>
      <color rgb="FF000000"/>
      <name val="Arial"/>
    </font>
    <font>
      <b/>
      <i val="0"/>
      <strike val="0"/>
      <u val="none"/>
      <sz val="10.0"/>
      <color rgb="FFFF0000"/>
      <name val="Arial"/>
    </font>
    <font>
      <b/>
      <i val="0"/>
      <strike val="0"/>
      <u val="none"/>
      <sz val="11.0"/>
      <color rgb="FF000000"/>
      <name val="Arial"/>
    </font>
    <font>
      <b/>
      <i/>
      <strike val="0"/>
      <u val="none"/>
      <sz val="11.0"/>
      <color rgb="FF000000"/>
      <name val="Calibri"/>
    </font>
    <font>
      <b val="0"/>
      <i val="0"/>
      <strike val="0"/>
      <u val="none"/>
      <sz val="11.0"/>
      <color rgb="FF000000"/>
      <name val="Calibri"/>
    </font>
    <font>
      <b val="0"/>
      <i/>
      <strike val="0"/>
      <u val="none"/>
      <sz val="11.0"/>
      <color rgb="FF000000"/>
      <name val="Calibri"/>
    </font>
    <font>
      <b val="0"/>
      <i val="0"/>
      <strike val="0"/>
      <u val="none"/>
      <sz val="10.0"/>
      <color rgb="FF666666"/>
      <name val="Arial"/>
    </font>
    <font>
      <b/>
      <i val="0"/>
      <strike val="0"/>
      <u val="none"/>
      <sz val="10.0"/>
      <color rgb="FF000000"/>
      <name val="Arial"/>
    </font>
    <font>
      <b val="0"/>
      <i val="0"/>
      <strike val="0"/>
      <u val="none"/>
      <sz val="11.0"/>
      <color rgb="FF000000"/>
      <name val="Calibri"/>
    </font>
    <font>
      <b val="0"/>
      <i val="0"/>
      <strike val="0"/>
      <u val="none"/>
      <sz val="12.0"/>
      <color rgb="FF000000"/>
      <name val="Calibri"/>
    </font>
    <font>
      <b/>
      <i val="0"/>
      <strike val="0"/>
      <u val="none"/>
      <sz val="10.0"/>
      <color rgb="FF000000"/>
      <name val="Courier New"/>
    </font>
    <font>
      <b val="0"/>
      <i val="0"/>
      <strike val="0"/>
      <u val="none"/>
      <sz val="11.0"/>
      <color rgb="FF9C6500"/>
      <name val="Calibri"/>
    </font>
    <font>
      <b/>
      <i val="0"/>
      <strike val="0"/>
      <u val="none"/>
      <sz val="8.0"/>
      <color rgb="FF980000"/>
      <name val="Verdana"/>
    </font>
    <font>
      <b/>
      <i val="0"/>
      <strike val="0"/>
      <u val="none"/>
      <sz val="10.0"/>
      <color rgb="FF000000"/>
      <name val="Arial"/>
    </font>
    <font>
      <b/>
      <i/>
      <strike val="0"/>
      <u/>
      <sz val="12.0"/>
      <color rgb="FF000000"/>
      <name val="Calibri"/>
    </font>
    <font>
      <b/>
      <i val="0"/>
      <strike val="0"/>
      <u val="none"/>
      <sz val="11.0"/>
      <color rgb="FF006100"/>
      <name val="Arial"/>
    </font>
    <font>
      <b val="0"/>
      <i val="0"/>
      <strike val="0"/>
      <u val="none"/>
      <sz val="11.0"/>
      <color rgb="FF000000"/>
      <name val="Calibri"/>
    </font>
    <font>
      <b val="0"/>
      <i val="0"/>
      <strike val="0"/>
      <u val="none"/>
      <sz val="11.0"/>
      <color rgb="FFFF0000"/>
      <name val="Calibri"/>
    </font>
    <font>
      <b val="0"/>
      <i val="0"/>
      <strike val="0"/>
      <u val="none"/>
      <sz val="10.0"/>
      <color rgb="FFFFFFFF"/>
      <name val="Arial"/>
    </font>
    <font>
      <b val="0"/>
      <i val="0"/>
      <strike val="0"/>
      <u val="none"/>
      <sz val="10.0"/>
      <color rgb="FF000000"/>
      <name val="Calibri"/>
    </font>
    <font>
      <b val="0"/>
      <i/>
      <strike val="0"/>
      <u val="none"/>
      <sz val="11.0"/>
      <color rgb="FF000000"/>
      <name val="Arial"/>
    </font>
    <font>
      <b val="0"/>
      <i val="0"/>
      <strike val="0"/>
      <u val="none"/>
      <sz val="11.0"/>
      <color rgb="FF000000"/>
      <name val="Calibri"/>
    </font>
    <font>
      <b val="0"/>
      <i val="0"/>
      <strike val="0"/>
      <u val="none"/>
      <sz val="11.0"/>
      <color rgb="FF000000"/>
      <name val="Calibri"/>
    </font>
    <font>
      <b val="0"/>
      <i/>
      <strike val="0"/>
      <u val="none"/>
      <sz val="11.0"/>
      <color rgb="FF000000"/>
      <name val="Courier New"/>
    </font>
    <font>
      <b val="0"/>
      <i/>
      <strike val="0"/>
      <u val="none"/>
      <sz val="11.0"/>
      <color rgb="FF000000"/>
      <name val="Calibri"/>
    </font>
    <font>
      <b val="0"/>
      <i val="0"/>
      <strike val="0"/>
      <u val="none"/>
      <sz val="10.0"/>
      <color rgb="FF990000"/>
      <name val="Arial"/>
    </font>
    <font>
      <b/>
      <i val="0"/>
      <strike val="0"/>
      <u val="none"/>
      <sz val="11.0"/>
      <color rgb="FF000000"/>
      <name val="Arial"/>
    </font>
    <font>
      <b/>
      <i val="0"/>
      <strike val="0"/>
      <u val="none"/>
      <sz val="12.0"/>
      <color rgb="FF000000"/>
      <name val="Arial"/>
    </font>
    <font>
      <b val="0"/>
      <i val="0"/>
      <strike val="0"/>
      <u val="none"/>
      <sz val="11.0"/>
      <color rgb="FF000000"/>
      <name val="Calibri"/>
    </font>
    <font>
      <b/>
      <i val="0"/>
      <strike val="0"/>
      <u val="none"/>
      <sz val="8.0"/>
      <color rgb="FF980000"/>
      <name val="Verdana"/>
    </font>
    <font>
      <b val="0"/>
      <i val="0"/>
      <strike val="0"/>
      <u val="none"/>
      <sz val="11.0"/>
      <color rgb="FF000000"/>
      <name val="Calibri"/>
    </font>
    <font>
      <b/>
      <i val="0"/>
      <strike val="0"/>
      <u val="none"/>
      <sz val="11.0"/>
      <color rgb="FF000000"/>
      <name val="Calibri"/>
    </font>
    <font>
      <b val="0"/>
      <i val="0"/>
      <strike val="0"/>
      <u val="none"/>
      <sz val="11.0"/>
      <color rgb="FFFF0000"/>
      <name val="Calibri"/>
    </font>
    <font>
      <b/>
      <i val="0"/>
      <strike val="0"/>
      <u val="none"/>
      <sz val="10.0"/>
      <color rgb="FF000000"/>
      <name val="Arial"/>
    </font>
    <font>
      <b/>
      <i val="0"/>
      <strike val="0"/>
      <u val="none"/>
      <sz val="12.0"/>
      <color rgb="FFFF0000"/>
      <name val="Arial"/>
    </font>
    <font>
      <b val="0"/>
      <i/>
      <strike val="0"/>
      <u val="none"/>
      <sz val="10.0"/>
      <color rgb="FF000000"/>
      <name val="Georgia"/>
    </font>
    <font>
      <b val="0"/>
      <i val="0"/>
      <strike val="0"/>
      <u val="none"/>
      <sz val="11.0"/>
      <color rgb="FF000000"/>
      <name val="Calibri"/>
    </font>
    <font>
      <b val="0"/>
      <i val="0"/>
      <strike val="0"/>
      <u val="none"/>
      <sz val="11.0"/>
      <color rgb="FF000000"/>
      <name val="Calibri"/>
    </font>
    <font>
      <b/>
      <i/>
      <strike val="0"/>
      <u val="none"/>
      <sz val="12.0"/>
      <color rgb="FF000000"/>
      <name val="Calibri"/>
    </font>
    <font>
      <b/>
      <i val="0"/>
      <strike val="0"/>
      <u val="none"/>
      <sz val="11.0"/>
      <color rgb="FF000000"/>
      <name val="Calibri"/>
    </font>
    <font>
      <b val="0"/>
      <i val="0"/>
      <strike val="0"/>
      <u val="none"/>
      <sz val="9.0"/>
      <color rgb="FF555555"/>
      <name val="Arial"/>
    </font>
    <font>
      <b val="0"/>
      <i val="0"/>
      <strike val="0"/>
      <u val="none"/>
      <sz val="10.0"/>
      <color rgb="FF000000"/>
      <name val="Arial"/>
    </font>
    <font>
      <b val="0"/>
      <i/>
      <strike val="0"/>
      <u val="none"/>
      <sz val="10.0"/>
      <color rgb="FF000000"/>
      <name val="Georgia"/>
    </font>
    <font>
      <b/>
      <i/>
      <strike val="0"/>
      <u val="none"/>
      <sz val="11.0"/>
      <color rgb="FF000000"/>
      <name val="Courier New"/>
    </font>
    <font>
      <b val="0"/>
      <i val="0"/>
      <strike val="0"/>
      <u val="none"/>
      <sz val="11.0"/>
      <color rgb="FF000000"/>
      <name val="Calibri"/>
    </font>
    <font>
      <b/>
      <i/>
      <strike val="0"/>
      <u val="none"/>
      <sz val="12.0"/>
      <color rgb="FF000000"/>
      <name val="Calibri"/>
    </font>
    <font>
      <b val="0"/>
      <i val="0"/>
      <strike val="0"/>
      <u val="none"/>
      <sz val="11.0"/>
      <color rgb="FF000000"/>
      <name val="Calibri"/>
    </font>
    <font>
      <b/>
      <i/>
      <strike val="0"/>
      <u val="none"/>
      <sz val="10.0"/>
      <color rgb="FF000000"/>
      <name val="Arial"/>
    </font>
    <font>
      <b val="0"/>
      <i/>
      <strike val="0"/>
      <u val="none"/>
      <sz val="10.0"/>
      <color rgb="FF000000"/>
      <name val="Georgia"/>
    </font>
    <font>
      <b/>
      <i/>
      <strike val="0"/>
      <u val="none"/>
      <sz val="12.0"/>
      <color rgb="FFFF0000"/>
      <name val="Arial"/>
    </font>
    <font>
      <b/>
      <i val="0"/>
      <strike val="0"/>
      <u val="none"/>
      <sz val="10.0"/>
      <color rgb="FF000000"/>
      <name val="Arial"/>
    </font>
    <font>
      <b val="0"/>
      <i val="0"/>
      <strike val="0"/>
      <u val="none"/>
      <sz val="11.0"/>
      <color rgb="FF000000"/>
      <name val="Arial"/>
    </font>
    <font>
      <b val="0"/>
      <i val="0"/>
      <strike val="0"/>
      <u val="none"/>
      <sz val="11.0"/>
      <color rgb="FF000000"/>
      <name val="Calibri"/>
    </font>
    <font>
      <b val="0"/>
      <i val="0"/>
      <strike val="0"/>
      <u val="none"/>
      <sz val="10.0"/>
      <color rgb="FF000000"/>
      <name val="Calibri"/>
    </font>
    <font>
      <b val="0"/>
      <i val="0"/>
      <strike val="0"/>
      <u val="none"/>
      <sz val="11.0"/>
      <color rgb="FF000000"/>
      <name val="Calibri"/>
    </font>
    <font>
      <b/>
      <i val="0"/>
      <strike val="0"/>
      <u val="none"/>
      <sz val="11.0"/>
      <color rgb="FFFFD966"/>
      <name val="Arial"/>
    </font>
    <font>
      <b val="0"/>
      <i/>
      <strike val="0"/>
      <u val="none"/>
      <sz val="11.0"/>
      <color rgb="FFFF0000"/>
      <name val="Arial"/>
    </font>
    <font>
      <b val="0"/>
      <i/>
      <strike val="0"/>
      <u val="none"/>
      <sz val="11.0"/>
      <color rgb="FF000000"/>
      <name val="Arial"/>
    </font>
    <font>
      <b val="0"/>
      <i val="0"/>
      <strike val="0"/>
      <u val="none"/>
      <sz val="14.0"/>
      <color rgb="FF000000"/>
      <name val="Calibri"/>
    </font>
    <font>
      <b val="0"/>
      <i val="0"/>
      <strike val="0"/>
      <u val="none"/>
      <sz val="11.0"/>
      <color rgb="FFFF0000"/>
      <name val="Calibri"/>
    </font>
    <font>
      <b val="0"/>
      <i val="0"/>
      <strike val="0"/>
      <u val="none"/>
      <sz val="11.0"/>
      <color rgb="FF000000"/>
      <name val="Calibri"/>
    </font>
    <font>
      <b val="0"/>
      <i val="0"/>
      <strike val="0"/>
      <u val="none"/>
      <sz val="11.0"/>
      <color rgb="FF555555"/>
      <name val="Arial"/>
    </font>
    <font>
      <b val="0"/>
      <i/>
      <strike val="0"/>
      <u val="none"/>
      <sz val="10.0"/>
      <color rgb="FF000000"/>
      <name val="Georgia"/>
    </font>
    <font>
      <b/>
      <i val="0"/>
      <strike val="0"/>
      <u val="none"/>
      <sz val="11.0"/>
      <color rgb="FF000000"/>
      <name val="Arial"/>
    </font>
    <font>
      <b val="0"/>
      <i val="0"/>
      <strike val="0"/>
      <u val="none"/>
      <sz val="11.0"/>
      <color rgb="FFFF0000"/>
      <name val="Calibri"/>
    </font>
    <font>
      <b val="0"/>
      <i val="0"/>
      <strike val="0"/>
      <u val="none"/>
      <sz val="10.0"/>
      <color rgb="FF000000"/>
      <name val="Arial"/>
    </font>
    <font>
      <b/>
      <i val="0"/>
      <strike val="0"/>
      <u val="none"/>
      <sz val="11.0"/>
      <color rgb="FF000000"/>
      <name val="Arial"/>
    </font>
    <font>
      <b/>
      <i/>
      <strike val="0"/>
      <u val="none"/>
      <sz val="18.0"/>
      <color rgb="FF1F497D"/>
      <name val="Arial"/>
    </font>
    <font>
      <b/>
      <i val="0"/>
      <strike val="0"/>
      <u val="none"/>
      <sz val="11.0"/>
      <color rgb="FF000000"/>
      <name val="Calibri"/>
    </font>
    <font>
      <b val="0"/>
      <i val="0"/>
      <strike val="0"/>
      <u val="none"/>
      <sz val="10.0"/>
      <color rgb="FF000000"/>
      <name val="Arial"/>
    </font>
    <font>
      <b/>
      <i val="0"/>
      <strike val="0"/>
      <u val="none"/>
      <sz val="10.0"/>
      <color rgb="FF000000"/>
      <name val="Arial"/>
    </font>
    <font>
      <b/>
      <i val="0"/>
      <strike val="0"/>
      <u val="none"/>
      <sz val="12.0"/>
      <color rgb="FF000000"/>
      <name val="Arial"/>
    </font>
    <font>
      <b/>
      <i val="0"/>
      <strike val="0"/>
      <u val="none"/>
      <sz val="8.0"/>
      <color rgb="FF980000"/>
      <name val="Verdana"/>
    </font>
    <font>
      <b/>
      <i val="0"/>
      <strike val="0"/>
      <u val="none"/>
      <sz val="11.0"/>
      <color rgb="FF000000"/>
      <name val="Arial"/>
    </font>
    <font>
      <b/>
      <i/>
      <strike val="0"/>
      <u val="none"/>
      <sz val="11.0"/>
      <color rgb="FF000000"/>
      <name val="Calibri"/>
    </font>
    <font>
      <b val="0"/>
      <i val="0"/>
      <strike val="0"/>
      <u val="none"/>
      <sz val="10.0"/>
      <color rgb="FF000000"/>
      <name val="Arial"/>
    </font>
    <font>
      <b/>
      <i/>
      <strike val="0"/>
      <u val="none"/>
      <sz val="11.0"/>
      <color rgb="FF000000"/>
      <name val="Calibri"/>
    </font>
    <font>
      <b/>
      <i/>
      <strike val="0"/>
      <u val="none"/>
      <sz val="11.0"/>
      <color rgb="FF000000"/>
      <name val="Arial"/>
    </font>
    <font>
      <b val="0"/>
      <i/>
      <strike val="0"/>
      <u val="none"/>
      <sz val="10.0"/>
      <color rgb="FF000000"/>
      <name val="Georgia"/>
    </font>
    <font>
      <b val="0"/>
      <i/>
      <strike val="0"/>
      <u val="none"/>
      <sz val="10.0"/>
      <color rgb="FF000000"/>
      <name val="Georgia"/>
    </font>
    <font>
      <b/>
      <i val="0"/>
      <strike val="0"/>
      <u val="none"/>
      <sz val="8.0"/>
      <color rgb="FF980000"/>
      <name val="Verdana"/>
    </font>
    <font>
      <b/>
      <i/>
      <strike val="0"/>
      <u val="none"/>
      <sz val="12.0"/>
      <color rgb="FF000000"/>
      <name val="Calibri"/>
    </font>
    <font>
      <b val="0"/>
      <i val="0"/>
      <strike val="0"/>
      <u val="none"/>
      <sz val="11.0"/>
      <color rgb="FF000000"/>
      <name val="Calibri"/>
    </font>
    <font>
      <b val="0"/>
      <i val="0"/>
      <strike val="0"/>
      <u val="none"/>
      <sz val="11.0"/>
      <color rgb="FF000000"/>
      <name val="Calibri"/>
    </font>
    <font>
      <b val="0"/>
      <i/>
      <strike val="0"/>
      <u val="none"/>
      <sz val="12.0"/>
      <color rgb="FF000000"/>
      <name val="Arial"/>
    </font>
    <font>
      <b val="0"/>
      <i val="0"/>
      <strike val="0"/>
      <u val="none"/>
      <sz val="11.0"/>
      <color rgb="FF000000"/>
      <name val="Calibri"/>
    </font>
    <font>
      <b/>
      <i/>
      <strike val="0"/>
      <u val="none"/>
      <sz val="11.0"/>
      <color rgb="FFFFD966"/>
      <name val="Calibri"/>
    </font>
    <font>
      <b val="0"/>
      <i/>
      <strike val="0"/>
      <u val="none"/>
      <sz val="12.0"/>
      <color rgb="FF000000"/>
      <name val="Calibri"/>
    </font>
    <font>
      <b val="0"/>
      <i val="0"/>
      <strike val="0"/>
      <u val="none"/>
      <sz val="10.0"/>
      <color rgb="FF000000"/>
      <name val="Arial"/>
    </font>
    <font>
      <b val="0"/>
      <i val="0"/>
      <strike val="0"/>
      <u val="none"/>
      <sz val="11.0"/>
      <color rgb="FF000000"/>
      <name val="Calibri"/>
    </font>
    <font>
      <b val="0"/>
      <i/>
      <strike val="0"/>
      <u val="none"/>
      <sz val="10.0"/>
      <color rgb="FF000000"/>
      <name val="Georgia"/>
    </font>
    <font>
      <b/>
      <i val="0"/>
      <strike val="0"/>
      <u val="none"/>
      <sz val="11.0"/>
      <color rgb="FF000000"/>
      <name val="Calibri"/>
    </font>
    <font>
      <b val="0"/>
      <i val="0"/>
      <strike val="0"/>
      <u val="none"/>
      <sz val="10.0"/>
      <color rgb="FF990000"/>
      <name val="Arial"/>
    </font>
    <font>
      <b/>
      <i val="0"/>
      <strike val="0"/>
      <u val="none"/>
      <sz val="13.0"/>
      <color rgb="FF000000"/>
      <name val="Arial"/>
    </font>
    <font>
      <b val="0"/>
      <i val="0"/>
      <strike val="0"/>
      <u val="none"/>
      <sz val="11.0"/>
      <color rgb="FF000000"/>
      <name val="Calibri"/>
    </font>
    <font>
      <b/>
      <i/>
      <strike val="0"/>
      <u val="none"/>
      <sz val="12.0"/>
      <color rgb="FF000000"/>
      <name val="Arial"/>
    </font>
    <font>
      <b/>
      <i val="0"/>
      <strike val="0"/>
      <u val="none"/>
      <sz val="9.0"/>
      <color rgb="FF555555"/>
      <name val="Arial"/>
    </font>
    <font>
      <b/>
      <i/>
      <strike val="0"/>
      <u val="none"/>
      <sz val="11.0"/>
      <color rgb="FF000000"/>
      <name val="Calibri"/>
    </font>
    <font>
      <b/>
      <i/>
      <strike val="0"/>
      <u val="none"/>
      <sz val="11.0"/>
      <color rgb="FF000000"/>
      <name val="Calibri"/>
    </font>
    <font>
      <b val="0"/>
      <i val="0"/>
      <strike val="0"/>
      <u val="none"/>
      <sz val="11.0"/>
      <color rgb="FF000000"/>
      <name val="Calibri"/>
    </font>
    <font>
      <b val="0"/>
      <i val="0"/>
      <strike val="0"/>
      <u val="none"/>
      <sz val="11.0"/>
      <color rgb="FF000000"/>
      <name val="Calibri"/>
    </font>
    <font>
      <b/>
      <i val="0"/>
      <strike val="0"/>
      <u val="none"/>
      <sz val="11.0"/>
      <color rgb="FF000000"/>
      <name val="Times New Roman"/>
    </font>
    <font>
      <b/>
      <i/>
      <strike val="0"/>
      <u val="none"/>
      <sz val="14.0"/>
      <color rgb="FF000000"/>
      <name val="Calibri"/>
    </font>
    <font>
      <b val="0"/>
      <i val="0"/>
      <strike val="0"/>
      <u val="none"/>
      <sz val="11.0"/>
      <color rgb="FF990000"/>
      <name val="Calibri"/>
    </font>
    <font>
      <b val="0"/>
      <i val="0"/>
      <strike val="0"/>
      <u val="none"/>
      <sz val="11.0"/>
      <color rgb="FF000000"/>
      <name val="Arial"/>
    </font>
    <font>
      <b val="0"/>
      <i val="0"/>
      <strike val="0"/>
      <u val="none"/>
      <sz val="11.0"/>
      <color rgb="FF555555"/>
      <name val="Arial"/>
    </font>
    <font>
      <b/>
      <i val="0"/>
      <strike val="0"/>
      <u val="none"/>
      <sz val="12.0"/>
      <color rgb="FF000000"/>
      <name val="Calibri"/>
    </font>
    <font>
      <b/>
      <i val="0"/>
      <strike val="0"/>
      <u val="none"/>
      <sz val="12.0"/>
      <color rgb="FF000000"/>
      <name val="Arial"/>
    </font>
    <font>
      <b val="0"/>
      <i val="0"/>
      <strike val="0"/>
      <u val="none"/>
      <sz val="11.0"/>
      <color rgb="FF000000"/>
      <name val="Calibri"/>
    </font>
    <font>
      <b/>
      <i val="0"/>
      <strike val="0"/>
      <u val="none"/>
      <sz val="8.0"/>
      <color rgb="FF980000"/>
      <name val="Verdana"/>
    </font>
    <font>
      <b/>
      <i val="0"/>
      <strike val="0"/>
      <u val="none"/>
      <sz val="12.0"/>
      <color rgb="FF000000"/>
      <name val="Arial"/>
    </font>
    <font>
      <b val="0"/>
      <i val="0"/>
      <strike val="0"/>
      <u val="none"/>
      <sz val="10.0"/>
      <color rgb="FF000000"/>
      <name val="Arial"/>
    </font>
    <font>
      <b val="0"/>
      <i/>
      <strike val="0"/>
      <u val="none"/>
      <sz val="11.0"/>
      <color rgb="FF000000"/>
      <name val="Calibri"/>
    </font>
    <font>
      <b val="0"/>
      <i val="0"/>
      <strike val="0"/>
      <u val="none"/>
      <sz val="11.0"/>
      <color rgb="FF000000"/>
      <name val="Calibri"/>
    </font>
    <font>
      <b val="0"/>
      <i val="0"/>
      <strike val="0"/>
      <u val="none"/>
      <sz val="11.0"/>
      <color rgb="FF000000"/>
      <name val="Calibri"/>
    </font>
    <font>
      <b/>
      <i/>
      <strike val="0"/>
      <u val="none"/>
      <sz val="11.0"/>
      <color rgb="FF000000"/>
      <name val="Courier New"/>
    </font>
    <font>
      <b val="0"/>
      <i val="0"/>
      <strike val="0"/>
      <u val="none"/>
      <sz val="10.0"/>
      <color rgb="FF000000"/>
      <name val="Arial"/>
    </font>
    <font>
      <b/>
      <i val="0"/>
      <strike val="0"/>
      <u val="none"/>
      <sz val="11.0"/>
      <color rgb="FF000000"/>
      <name val="Arial"/>
    </font>
    <font>
      <b val="0"/>
      <i val="0"/>
      <strike val="0"/>
      <u val="none"/>
      <sz val="10.0"/>
      <color rgb="FF666666"/>
      <name val="Arial"/>
    </font>
    <font>
      <b/>
      <i/>
      <strike val="0"/>
      <u val="none"/>
      <sz val="11.0"/>
      <color rgb="FF006100"/>
      <name val="Arial"/>
    </font>
    <font>
      <b/>
      <i/>
      <strike val="0"/>
      <u val="none"/>
      <sz val="12.0"/>
      <color rgb="FF000000"/>
      <name val="Arial"/>
    </font>
    <font>
      <b/>
      <i val="0"/>
      <strike val="0"/>
      <u val="none"/>
      <sz val="10.0"/>
      <color rgb="FF000000"/>
      <name val="Arial"/>
    </font>
    <font>
      <b val="0"/>
      <i val="0"/>
      <strike val="0"/>
      <u val="none"/>
      <sz val="10.0"/>
      <color rgb="FF000000"/>
      <name val="Arial"/>
    </font>
    <font>
      <b val="0"/>
      <i val="0"/>
      <strike val="0"/>
      <u val="none"/>
      <sz val="11.0"/>
      <color rgb="FF000000"/>
      <name val="Calibri"/>
    </font>
    <font>
      <b val="0"/>
      <i val="0"/>
      <strike val="0"/>
      <u val="none"/>
      <sz val="10.0"/>
      <color rgb="FF000000"/>
      <name val="Arial"/>
    </font>
    <font>
      <b val="0"/>
      <i val="0"/>
      <strike val="0"/>
      <u val="none"/>
      <sz val="10.0"/>
      <color rgb="FF000000"/>
      <name val="Arial"/>
    </font>
    <font>
      <b/>
      <i val="0"/>
      <strike val="0"/>
      <u val="none"/>
      <sz val="12.0"/>
      <color rgb="FF000000"/>
      <name val="Calibri"/>
    </font>
    <font>
      <b val="0"/>
      <i val="0"/>
      <strike val="0"/>
      <u val="none"/>
      <sz val="11.0"/>
      <color rgb="FF000000"/>
      <name val="Calibri"/>
    </font>
    <font>
      <b val="0"/>
      <i val="0"/>
      <strike val="0"/>
      <u val="none"/>
      <sz val="11.0"/>
      <color rgb="FF000000"/>
      <name val="Calibri"/>
    </font>
    <font>
      <b val="0"/>
      <i/>
      <strike val="0"/>
      <u val="none"/>
      <sz val="12.0"/>
      <color rgb="FF000000"/>
      <name val="Arial"/>
    </font>
    <font>
      <b/>
      <i/>
      <strike val="0"/>
      <u val="none"/>
      <sz val="11.0"/>
      <color rgb="FF000000"/>
      <name val="Calibri"/>
    </font>
    <font>
      <b val="0"/>
      <i val="0"/>
      <strike val="0"/>
      <u val="none"/>
      <sz val="11.0"/>
      <color rgb="FF000000"/>
      <name val="Calibri"/>
    </font>
    <font>
      <b/>
      <i/>
      <strike val="0"/>
      <u val="none"/>
      <sz val="11.0"/>
      <color rgb="FF000000"/>
      <name val="Calibri"/>
    </font>
    <font>
      <b val="0"/>
      <i val="0"/>
      <strike val="0"/>
      <u val="none"/>
      <sz val="11.0"/>
      <color rgb="FF990000"/>
      <name val="Calibri"/>
    </font>
    <font>
      <b/>
      <i val="0"/>
      <strike val="0"/>
      <u val="none"/>
      <sz val="11.0"/>
      <color rgb="FF000000"/>
      <name val="Courier New"/>
    </font>
    <font>
      <b val="0"/>
      <i val="0"/>
      <strike val="0"/>
      <u val="none"/>
      <sz val="12.0"/>
      <color rgb="FF000000"/>
      <name val="Calibri"/>
    </font>
    <font>
      <b val="0"/>
      <i val="0"/>
      <strike val="0"/>
      <u val="none"/>
      <sz val="11.0"/>
      <color rgb="FF000000"/>
      <name val="Calibri"/>
    </font>
    <font>
      <b val="0"/>
      <i val="0"/>
      <strike val="0"/>
      <u val="none"/>
      <sz val="10.0"/>
      <color rgb="FF000000"/>
      <name val="Arial"/>
    </font>
    <font>
      <b val="0"/>
      <i val="0"/>
      <strike val="0"/>
      <u val="none"/>
      <sz val="11.0"/>
      <color rgb="FF000000"/>
      <name val="Calibri"/>
    </font>
    <font>
      <b val="0"/>
      <i/>
      <strike val="0"/>
      <u val="none"/>
      <sz val="10.0"/>
      <color rgb="FF000000"/>
      <name val="Georgia"/>
    </font>
    <font>
      <b val="0"/>
      <i val="0"/>
      <strike val="0"/>
      <u val="none"/>
      <sz val="10.0"/>
      <color rgb="FF000000"/>
      <name val="Courier New"/>
    </font>
    <font>
      <b/>
      <i/>
      <strike val="0"/>
      <u val="none"/>
      <sz val="11.0"/>
      <color rgb="FF000000"/>
      <name val="Calibri"/>
    </font>
    <font>
      <b val="0"/>
      <i/>
      <strike val="0"/>
      <u val="none"/>
      <sz val="10.0"/>
      <color rgb="FF000000"/>
      <name val="Georgia"/>
    </font>
    <font>
      <b/>
      <i val="0"/>
      <strike val="0"/>
      <u val="none"/>
      <sz val="12.0"/>
      <color rgb="FF000000"/>
      <name val="Arial"/>
    </font>
    <font>
      <b val="0"/>
      <i/>
      <strike val="0"/>
      <u val="none"/>
      <sz val="12.0"/>
      <color rgb="FF000000"/>
      <name val="Arial"/>
    </font>
    <font>
      <b val="0"/>
      <i val="0"/>
      <strike val="0"/>
      <u val="none"/>
      <sz val="11.0"/>
      <color rgb="FF000000"/>
      <name val="Georgia"/>
    </font>
    <font>
      <b/>
      <i/>
      <strike val="0"/>
      <u val="none"/>
      <sz val="11.0"/>
      <color rgb="FF000000"/>
      <name val="Calibri"/>
    </font>
    <font>
      <b/>
      <i val="0"/>
      <strike val="0"/>
      <u val="none"/>
      <sz val="11.0"/>
      <color rgb="FFFF0000"/>
      <name val="Arial"/>
    </font>
    <font>
      <b val="0"/>
      <i val="0"/>
      <strike val="0"/>
      <u val="none"/>
      <sz val="11.0"/>
      <color rgb="FF000000"/>
      <name val="Calibri"/>
    </font>
    <font>
      <b val="0"/>
      <i val="0"/>
      <strike val="0"/>
      <u val="none"/>
      <sz val="11.0"/>
      <color rgb="FFFF0000"/>
      <name val="Calibri"/>
    </font>
    <font>
      <b/>
      <i val="0"/>
      <strike val="0"/>
      <u val="none"/>
      <sz val="10.0"/>
      <color rgb="FF666666"/>
      <name val="Arial"/>
    </font>
    <font>
      <b/>
      <i val="0"/>
      <strike val="0"/>
      <u val="none"/>
      <sz val="13.0"/>
      <color rgb="FF000000"/>
      <name val="Arial"/>
    </font>
    <font>
      <b val="0"/>
      <i val="0"/>
      <strike val="0"/>
      <u val="none"/>
      <sz val="12.0"/>
      <color rgb="FF000000"/>
      <name val="Arial"/>
    </font>
    <font>
      <b/>
      <i/>
      <strike val="0"/>
      <u val="none"/>
      <sz val="9.0"/>
      <color rgb="FF000000"/>
      <name val="Arial"/>
    </font>
    <font>
      <b val="0"/>
      <i/>
      <strike val="0"/>
      <u val="none"/>
      <sz val="12.0"/>
      <color rgb="FF000000"/>
      <name val="Arial"/>
    </font>
    <font>
      <b/>
      <i/>
      <strike val="0"/>
      <u val="none"/>
      <sz val="18.0"/>
      <color rgb="FF000000"/>
      <name val="Arial"/>
    </font>
    <font>
      <b/>
      <i val="0"/>
      <strike val="0"/>
      <u val="none"/>
      <sz val="12.0"/>
      <color rgb="FF000000"/>
      <name val="Arial"/>
    </font>
    <font>
      <b/>
      <i/>
      <strike val="0"/>
      <u val="none"/>
      <sz val="11.0"/>
      <color rgb="FF000000"/>
      <name val="Calibri"/>
    </font>
    <font>
      <b/>
      <i val="0"/>
      <strike val="0"/>
      <u val="none"/>
      <sz val="12.0"/>
      <color rgb="FF000000"/>
      <name val="Calibri"/>
    </font>
    <font>
      <b/>
      <i/>
      <strike val="0"/>
      <u val="none"/>
      <sz val="11.0"/>
      <color rgb="FF000000"/>
      <name val="Georgia"/>
    </font>
    <font>
      <b/>
      <i/>
      <strike val="0"/>
      <u val="none"/>
      <sz val="12.0"/>
      <color rgb="FF000000"/>
      <name val="Calibri"/>
    </font>
    <font>
      <b val="0"/>
      <i/>
      <strike val="0"/>
      <u val="none"/>
      <sz val="11.0"/>
      <color rgb="FF000000"/>
      <name val="Calibri"/>
    </font>
    <font>
      <b val="0"/>
      <i val="0"/>
      <strike val="0"/>
      <u val="none"/>
      <sz val="9.0"/>
      <color rgb="FF555555"/>
      <name val="Arial"/>
    </font>
    <font>
      <b val="0"/>
      <i val="0"/>
      <strike val="0"/>
      <u val="none"/>
      <sz val="11.0"/>
      <color rgb="FF000000"/>
      <name val="Calibri"/>
    </font>
    <font>
      <b/>
      <i val="0"/>
      <strike val="0"/>
      <u val="none"/>
      <sz val="12.0"/>
      <color rgb="FF000000"/>
      <name val="Arial"/>
    </font>
    <font>
      <b/>
      <i val="0"/>
      <strike val="0"/>
      <u val="none"/>
      <sz val="10.0"/>
      <color rgb="FF000000"/>
      <name val="Arial"/>
    </font>
    <font>
      <b val="0"/>
      <i/>
      <strike val="0"/>
      <u val="none"/>
      <sz val="10.0"/>
      <color rgb="FF000000"/>
      <name val="Georgia"/>
    </font>
    <font>
      <b val="0"/>
      <i val="0"/>
      <strike val="0"/>
      <u val="none"/>
      <sz val="11.0"/>
      <color rgb="FF000000"/>
      <name val="Calibri"/>
    </font>
    <font>
      <b/>
      <i/>
      <strike val="0"/>
      <u val="none"/>
      <sz val="11.0"/>
      <color rgb="FF000000"/>
      <name val="Calibri"/>
    </font>
    <font>
      <b val="0"/>
      <i val="0"/>
      <strike val="0"/>
      <u val="none"/>
      <sz val="11.0"/>
      <color rgb="FF9C0006"/>
      <name val="Calibri"/>
    </font>
    <font>
      <b/>
      <i val="0"/>
      <strike val="0"/>
      <u val="none"/>
      <sz val="11.0"/>
      <color rgb="FF000000"/>
      <name val="Arial"/>
    </font>
    <font>
      <b val="0"/>
      <i val="0"/>
      <strike val="0"/>
      <u val="none"/>
      <sz val="14.0"/>
      <color rgb="FF000000"/>
      <name val="Calibri"/>
    </font>
    <font>
      <b val="0"/>
      <i val="0"/>
      <strike val="0"/>
      <u val="none"/>
      <sz val="11.0"/>
      <color rgb="FF000000"/>
      <name val="Calibri"/>
    </font>
    <font>
      <b/>
      <i val="0"/>
      <strike val="0"/>
      <u val="none"/>
      <sz val="11.0"/>
      <color rgb="FF000000"/>
      <name val="Arial"/>
    </font>
    <font>
      <b val="0"/>
      <i val="0"/>
      <strike val="0"/>
      <u val="none"/>
      <sz val="11.0"/>
      <color rgb="FF000000"/>
      <name val="Courier New"/>
    </font>
    <font>
      <b val="0"/>
      <i val="0"/>
      <strike val="0"/>
      <u val="none"/>
      <sz val="11.0"/>
      <color rgb="FF434343"/>
      <name val="Calibri"/>
    </font>
    <font>
      <b/>
      <i val="0"/>
      <strike val="0"/>
      <u val="none"/>
      <sz val="10.0"/>
      <color rgb="FF000000"/>
      <name val="Arial"/>
    </font>
    <font>
      <b/>
      <i/>
      <strike val="0"/>
      <u val="none"/>
      <sz val="11.0"/>
      <color rgb="FF000000"/>
      <name val="Arial"/>
    </font>
    <font>
      <b val="0"/>
      <i val="0"/>
      <strike val="0"/>
      <u val="none"/>
      <sz val="10.0"/>
      <color rgb="FFFFFFFF"/>
      <name val="Arial"/>
    </font>
    <font>
      <b val="0"/>
      <i val="0"/>
      <strike val="0"/>
      <u val="none"/>
      <sz val="11.0"/>
      <color rgb="FF000000"/>
      <name val="Calibri"/>
    </font>
    <font>
      <b/>
      <i val="0"/>
      <strike val="0"/>
      <u val="none"/>
      <sz val="10.0"/>
      <color rgb="FF000000"/>
      <name val="Arial"/>
    </font>
    <font>
      <b/>
      <i val="0"/>
      <strike val="0"/>
      <u val="none"/>
      <sz val="12.0"/>
      <color rgb="FF000000"/>
      <name val="Arial"/>
    </font>
    <font>
      <b/>
      <i val="0"/>
      <strike val="0"/>
      <u val="none"/>
      <sz val="11.0"/>
      <color rgb="FF000000"/>
      <name val="Arial"/>
    </font>
    <font>
      <b val="0"/>
      <i val="0"/>
      <strike val="0"/>
      <u val="none"/>
      <sz val="10.0"/>
      <color rgb="FF000000"/>
      <name val="Arial"/>
    </font>
    <font>
      <b val="0"/>
      <i val="0"/>
      <strike val="0"/>
      <u val="none"/>
      <sz val="10.0"/>
      <color rgb="FF000000"/>
      <name val="Courier New"/>
    </font>
    <font>
      <b val="0"/>
      <i/>
      <strike val="0"/>
      <u val="none"/>
      <sz val="11.0"/>
      <color rgb="FF000000"/>
      <name val="Courier New"/>
    </font>
    <font>
      <b val="0"/>
      <i val="0"/>
      <strike val="0"/>
      <u val="none"/>
      <sz val="11.0"/>
      <color rgb="FF000000"/>
      <name val="Calibri"/>
    </font>
    <font>
      <b val="0"/>
      <i val="0"/>
      <strike val="0"/>
      <u val="none"/>
      <sz val="11.0"/>
      <color rgb="FF000000"/>
      <name val="Calibri"/>
    </font>
    <font>
      <b/>
      <i/>
      <strike val="0"/>
      <u val="none"/>
      <sz val="12.0"/>
      <color rgb="FF000000"/>
      <name val="Courier New"/>
    </font>
    <font>
      <b/>
      <i val="0"/>
      <strike val="0"/>
      <u val="none"/>
      <sz val="11.0"/>
      <color rgb="FF000000"/>
      <name val="Calibri"/>
    </font>
    <font>
      <b val="0"/>
      <i val="0"/>
      <strike val="0"/>
      <u val="none"/>
      <sz val="10.0"/>
      <color rgb="FF000000"/>
      <name val="Arial"/>
    </font>
    <font>
      <b val="0"/>
      <i val="0"/>
      <strike val="0"/>
      <u val="none"/>
      <sz val="11.0"/>
      <color rgb="FF000000"/>
      <name val="Calibri"/>
    </font>
    <font>
      <b val="0"/>
      <i val="0"/>
      <strike val="0"/>
      <u val="none"/>
      <sz val="11.0"/>
      <color rgb="FF000000"/>
      <name val="Courier New"/>
    </font>
    <font>
      <b/>
      <i val="0"/>
      <strike val="0"/>
      <u val="none"/>
      <sz val="12.0"/>
      <color rgb="FF000000"/>
      <name val="Calibri"/>
    </font>
    <font>
      <b/>
      <i val="0"/>
      <strike val="0"/>
      <u val="none"/>
      <sz val="11.0"/>
      <color rgb="FF000000"/>
      <name val="Arial"/>
    </font>
    <font>
      <b val="0"/>
      <i val="0"/>
      <strike val="0"/>
      <u val="none"/>
      <sz val="10.0"/>
      <color rgb="FF000000"/>
      <name val="Arial"/>
    </font>
    <font>
      <b val="0"/>
      <i/>
      <strike val="0"/>
      <u val="none"/>
      <sz val="10.0"/>
      <color rgb="FF000000"/>
      <name val="Georgia"/>
    </font>
    <font>
      <b/>
      <i val="0"/>
      <strike val="0"/>
      <u val="none"/>
      <sz val="12.0"/>
      <color rgb="FF000000"/>
      <name val="Arial"/>
    </font>
    <font>
      <b/>
      <i val="0"/>
      <strike val="0"/>
      <u val="none"/>
      <sz val="11.0"/>
      <color rgb="FFFFD966"/>
      <name val="Arial"/>
    </font>
    <font>
      <b/>
      <i/>
      <strike val="0"/>
      <u val="none"/>
      <sz val="12.0"/>
      <color rgb="FF000000"/>
      <name val="Georgia"/>
    </font>
    <font>
      <b/>
      <i val="0"/>
      <strike val="0"/>
      <u val="none"/>
      <sz val="10.0"/>
      <color rgb="FF990000"/>
      <name val="Arial"/>
    </font>
    <font>
      <b/>
      <i val="0"/>
      <strike val="0"/>
      <u val="none"/>
      <sz val="10.0"/>
      <color rgb="FFFF0000"/>
      <name val="Arial"/>
    </font>
    <font>
      <b val="0"/>
      <i/>
      <strike val="0"/>
      <u val="none"/>
      <sz val="10.0"/>
      <color rgb="FF000000"/>
      <name val="Georgia"/>
    </font>
    <font>
      <b val="0"/>
      <i val="0"/>
      <strike val="0"/>
      <u val="none"/>
      <sz val="11.0"/>
      <color rgb="FFFF0000"/>
      <name val="Calibri"/>
    </font>
    <font>
      <b/>
      <i/>
      <strike val="0"/>
      <u val="none"/>
      <sz val="11.0"/>
      <color rgb="FF000000"/>
      <name val="Calibri"/>
    </font>
    <font>
      <b/>
      <i/>
      <strike val="0"/>
      <u val="none"/>
      <sz val="12.0"/>
      <color rgb="FF000000"/>
      <name val="Arial"/>
    </font>
    <font>
      <b/>
      <i/>
      <strike val="0"/>
      <u val="none"/>
      <sz val="12.0"/>
      <color rgb="FF000000"/>
      <name val="Courier New"/>
    </font>
    <font>
      <b val="0"/>
      <i val="0"/>
      <strike val="0"/>
      <u val="none"/>
      <sz val="10.0"/>
      <color rgb="FF666666"/>
      <name val="Arial"/>
    </font>
    <font>
      <b val="0"/>
      <i val="0"/>
      <strike val="0"/>
      <u val="none"/>
      <sz val="11.0"/>
      <color rgb="FF000000"/>
      <name val="Calibri"/>
    </font>
    <font>
      <b/>
      <i val="0"/>
      <strike val="0"/>
      <u val="none"/>
      <sz val="11.0"/>
      <color rgb="FFFF0000"/>
      <name val="Calibri"/>
    </font>
    <font>
      <b/>
      <i/>
      <strike val="0"/>
      <u val="none"/>
      <sz val="11.0"/>
      <color rgb="FF000000"/>
      <name val="Calibri"/>
    </font>
    <font>
      <b val="0"/>
      <i val="0"/>
      <strike val="0"/>
      <u val="none"/>
      <sz val="11.0"/>
      <color rgb="FF000000"/>
      <name val="Calibri"/>
    </font>
    <font>
      <b/>
      <i/>
      <strike val="0"/>
      <u val="none"/>
      <sz val="24.0"/>
      <color rgb="FF1F497D"/>
      <name val="Georgia"/>
    </font>
    <font>
      <b/>
      <i/>
      <strike val="0"/>
      <u val="none"/>
      <sz val="12.0"/>
      <color rgb="FF000000"/>
      <name val="Arial"/>
    </font>
    <font>
      <b val="0"/>
      <i val="0"/>
      <strike val="0"/>
      <u val="none"/>
      <sz val="10.0"/>
      <color rgb="FF000000"/>
      <name val="Arial"/>
    </font>
    <font>
      <b val="0"/>
      <i val="0"/>
      <strike val="0"/>
      <u val="none"/>
      <sz val="11.0"/>
      <color rgb="FF000000"/>
      <name val="Calibri"/>
    </font>
    <font>
      <b val="0"/>
      <i val="0"/>
      <strike val="0"/>
      <u val="none"/>
      <sz val="10.0"/>
      <color rgb="FF000000"/>
      <name val="Arial"/>
    </font>
    <font>
      <b val="0"/>
      <i val="0"/>
      <strike val="0"/>
      <u val="none"/>
      <sz val="10.0"/>
      <color rgb="FF000000"/>
      <name val="Arial"/>
    </font>
    <font>
      <b/>
      <i val="0"/>
      <strike val="0"/>
      <u val="none"/>
      <sz val="10.0"/>
      <color rgb="FF000000"/>
      <name val="Arial"/>
    </font>
    <font>
      <b/>
      <i val="0"/>
      <strike val="0"/>
      <u val="none"/>
      <sz val="8.0"/>
      <color rgb="FF980000"/>
      <name val="Verdana"/>
    </font>
    <font>
      <b/>
      <i/>
      <strike val="0"/>
      <u val="none"/>
      <sz val="11.0"/>
      <color rgb="FF000000"/>
      <name val="Times New Roman"/>
    </font>
    <font>
      <b/>
      <i/>
      <strike val="0"/>
      <u val="none"/>
      <sz val="11.0"/>
      <color rgb="FF000000"/>
      <name val="Calibri"/>
    </font>
    <font>
      <b/>
      <i val="0"/>
      <strike val="0"/>
      <u val="none"/>
      <sz val="10.0"/>
      <color rgb="FF000000"/>
      <name val="Arial"/>
    </font>
    <font>
      <b/>
      <i val="0"/>
      <strike val="0"/>
      <u val="none"/>
      <sz val="12.0"/>
      <color rgb="FF000000"/>
      <name val="Arial"/>
    </font>
    <font>
      <b/>
      <i val="0"/>
      <strike val="0"/>
      <u val="none"/>
      <sz val="11.0"/>
      <color rgb="FF000000"/>
      <name val="Arial"/>
    </font>
    <font>
      <b/>
      <i val="0"/>
      <strike val="0"/>
      <u val="none"/>
      <sz val="11.0"/>
      <color rgb="FF000000"/>
      <name val="Calibri"/>
    </font>
    <font>
      <b/>
      <i val="0"/>
      <strike val="0"/>
      <u val="none"/>
      <sz val="11.0"/>
      <color rgb="FF000000"/>
      <name val="Arial"/>
    </font>
    <font>
      <b val="0"/>
      <i/>
      <strike val="0"/>
      <u val="none"/>
      <sz val="11.0"/>
      <color rgb="FF000000"/>
      <name val="Georgia"/>
    </font>
    <font>
      <b/>
      <i val="0"/>
      <strike val="0"/>
      <u val="none"/>
      <sz val="10.0"/>
      <color rgb="FFFF0000"/>
      <name val="Arial"/>
    </font>
    <font>
      <b val="0"/>
      <i val="0"/>
      <strike val="0"/>
      <u val="none"/>
      <sz val="9.0"/>
      <color rgb="FF555555"/>
      <name val="Arial"/>
    </font>
    <font>
      <b/>
      <i val="0"/>
      <strike val="0"/>
      <u val="none"/>
      <sz val="11.0"/>
      <color rgb="FF000000"/>
      <name val="Arial"/>
    </font>
    <font>
      <b/>
      <i val="0"/>
      <strike val="0"/>
      <u val="none"/>
      <sz val="12.0"/>
      <color rgb="FF000000"/>
      <name val="Calibri"/>
    </font>
    <font>
      <b val="0"/>
      <i val="0"/>
      <strike val="0"/>
      <u val="none"/>
      <sz val="10.0"/>
      <color rgb="FF000000"/>
      <name val="Arial"/>
    </font>
    <font>
      <b/>
      <i/>
      <strike val="0"/>
      <u val="none"/>
      <sz val="11.0"/>
      <color rgb="FF000000"/>
      <name val="Times New Roman"/>
    </font>
    <font>
      <b val="0"/>
      <i val="0"/>
      <strike val="0"/>
      <u val="none"/>
      <sz val="11.0"/>
      <color rgb="FF000000"/>
      <name val="Calibri"/>
    </font>
    <font>
      <b val="0"/>
      <i val="0"/>
      <strike val="0"/>
      <u val="none"/>
      <sz val="11.0"/>
      <color rgb="FF000000"/>
      <name val="Calibri"/>
    </font>
    <font>
      <b/>
      <i val="0"/>
      <strike val="0"/>
      <u val="none"/>
      <sz val="11.0"/>
      <color rgb="FF000000"/>
      <name val="Arial"/>
    </font>
    <font>
      <b val="0"/>
      <i/>
      <strike val="0"/>
      <u val="none"/>
      <sz val="11.0"/>
      <color rgb="FF000000"/>
      <name val="Arial"/>
    </font>
    <font>
      <b val="0"/>
      <i/>
      <strike val="0"/>
      <u val="none"/>
      <sz val="10.0"/>
      <color rgb="FF000000"/>
      <name val="Georgia"/>
    </font>
    <font>
      <b val="0"/>
      <i val="0"/>
      <strike val="0"/>
      <u val="none"/>
      <sz val="11.0"/>
      <color rgb="FF000000"/>
      <name val="Calibri"/>
    </font>
    <font>
      <b val="0"/>
      <i val="0"/>
      <strike val="0"/>
      <u val="none"/>
      <sz val="11.0"/>
      <color rgb="FF000000"/>
      <name val="Calibri"/>
    </font>
    <font>
      <b val="0"/>
      <i val="0"/>
      <strike val="0"/>
      <u val="none"/>
      <sz val="11.0"/>
      <color rgb="FF000000"/>
      <name val="Calibri"/>
    </font>
    <font>
      <b val="0"/>
      <i val="0"/>
      <strike val="0"/>
      <u val="none"/>
      <sz val="11.0"/>
      <color rgb="FF000000"/>
      <name val="Calibri"/>
    </font>
    <font>
      <b val="0"/>
      <i val="0"/>
      <strike val="0"/>
      <u val="none"/>
      <sz val="11.0"/>
      <color rgb="FF000000"/>
      <name val="Courier New"/>
    </font>
    <font>
      <b val="0"/>
      <i val="0"/>
      <strike val="0"/>
      <u val="none"/>
      <sz val="11.0"/>
      <color rgb="FF000000"/>
      <name val="Courier New"/>
    </font>
    <font>
      <b val="0"/>
      <i/>
      <strike val="0"/>
      <u val="none"/>
      <sz val="12.0"/>
      <color rgb="FF000000"/>
      <name val="Courier New"/>
    </font>
    <font>
      <b val="0"/>
      <i val="0"/>
      <strike val="0"/>
      <u val="none"/>
      <sz val="11.0"/>
      <color rgb="FF000000"/>
      <name val="Calibri"/>
    </font>
    <font>
      <b val="0"/>
      <i/>
      <strike val="0"/>
      <u val="none"/>
      <sz val="11.0"/>
      <color rgb="FF000000"/>
      <name val="Calibri"/>
    </font>
    <font>
      <b val="0"/>
      <i/>
      <strike val="0"/>
      <u val="none"/>
      <sz val="11.0"/>
      <color rgb="FF000000"/>
      <name val="Calibri"/>
    </font>
    <font>
      <b/>
      <i/>
      <strike val="0"/>
      <u val="none"/>
      <sz val="12.0"/>
      <color rgb="FF000000"/>
      <name val="Arial"/>
    </font>
    <font>
      <b val="0"/>
      <i val="0"/>
      <strike val="0"/>
      <u val="none"/>
      <sz val="11.0"/>
      <color rgb="FF000000"/>
      <name val="Calibri"/>
    </font>
    <font>
      <b/>
      <i/>
      <strike val="0"/>
      <u val="none"/>
      <sz val="10.0"/>
      <color rgb="FF000000"/>
      <name val="Arial"/>
    </font>
    <font>
      <b/>
      <i/>
      <strike val="0"/>
      <u val="none"/>
      <sz val="11.0"/>
      <color rgb="FF000000"/>
      <name val="Calibri"/>
    </font>
    <font>
      <b/>
      <i val="0"/>
      <strike val="0"/>
      <u val="none"/>
      <sz val="10.0"/>
      <color rgb="FFFF0000"/>
      <name val="Arial"/>
    </font>
    <font>
      <b val="0"/>
      <i/>
      <strike val="0"/>
      <u val="none"/>
      <sz val="11.0"/>
      <color rgb="FF000000"/>
      <name val="Arial"/>
    </font>
    <font>
      <b/>
      <i val="0"/>
      <strike val="0"/>
      <u val="none"/>
      <sz val="12.0"/>
      <color rgb="FF000000"/>
      <name val="Arial"/>
    </font>
    <font>
      <b val="0"/>
      <i val="0"/>
      <strike val="0"/>
      <u val="none"/>
      <sz val="11.0"/>
      <color rgb="FF000000"/>
      <name val="Calibri"/>
    </font>
    <font>
      <b val="0"/>
      <i val="0"/>
      <strike val="0"/>
      <u val="none"/>
      <sz val="11.0"/>
      <color rgb="FF000000"/>
      <name val="Calibri"/>
    </font>
    <font>
      <b/>
      <i/>
      <strike val="0"/>
      <u val="none"/>
      <sz val="10.0"/>
      <color rgb="FF000000"/>
      <name val="Arial"/>
    </font>
    <font>
      <b/>
      <i/>
      <strike val="0"/>
      <u val="none"/>
      <sz val="11.0"/>
      <color rgb="FF000000"/>
      <name val="Calibri"/>
    </font>
    <font>
      <b val="0"/>
      <i/>
      <strike val="0"/>
      <u val="none"/>
      <sz val="11.0"/>
      <color rgb="FF000000"/>
      <name val="Courier New"/>
    </font>
    <font>
      <b val="0"/>
      <i val="0"/>
      <strike val="0"/>
      <u val="none"/>
      <sz val="11.0"/>
      <color rgb="FF000000"/>
      <name val="Calibri"/>
    </font>
    <font>
      <b val="0"/>
      <i/>
      <strike val="0"/>
      <u val="none"/>
      <sz val="11.0"/>
      <color rgb="FF000000"/>
      <name val="Calibri"/>
    </font>
    <font>
      <b/>
      <i val="0"/>
      <strike val="0"/>
      <u val="none"/>
      <sz val="11.0"/>
      <color rgb="FF000000"/>
      <name val="Calibri"/>
    </font>
    <font>
      <b/>
      <i/>
      <strike val="0"/>
      <u val="none"/>
      <sz val="11.0"/>
      <color rgb="FF000000"/>
      <name val="Calibri"/>
    </font>
    <font>
      <b val="0"/>
      <i val="0"/>
      <strike val="0"/>
      <u val="none"/>
      <sz val="10.0"/>
      <color rgb="FF000000"/>
      <name val="Arial"/>
    </font>
    <font>
      <b/>
      <i val="0"/>
      <strike val="0"/>
      <u val="none"/>
      <sz val="11.0"/>
      <color rgb="FF000000"/>
      <name val="Arial"/>
    </font>
    <font>
      <b/>
      <i val="0"/>
      <strike val="0"/>
      <u val="none"/>
      <sz val="11.0"/>
      <color rgb="FF000000"/>
      <name val="Arial"/>
    </font>
    <font>
      <b val="0"/>
      <i val="0"/>
      <strike val="0"/>
      <u val="none"/>
      <sz val="11.0"/>
      <color rgb="FF000000"/>
      <name val="Calibri"/>
    </font>
    <font>
      <b val="0"/>
      <i val="0"/>
      <strike val="0"/>
      <u val="none"/>
      <sz val="11.0"/>
      <color rgb="FF000000"/>
      <name val="Calibri"/>
    </font>
    <font>
      <b/>
      <i/>
      <strike val="0"/>
      <u val="none"/>
      <sz val="10.0"/>
      <color rgb="FF000000"/>
      <name val="Courier New"/>
    </font>
    <font>
      <b val="0"/>
      <i val="0"/>
      <strike val="0"/>
      <u val="none"/>
      <sz val="10.0"/>
      <color rgb="FF000000"/>
      <name val="Arial"/>
    </font>
    <font>
      <b/>
      <i/>
      <strike val="0"/>
      <u val="none"/>
      <sz val="12.0"/>
      <color rgb="FF000000"/>
      <name val="Calibri"/>
    </font>
    <font>
      <b val="0"/>
      <i val="0"/>
      <strike val="0"/>
      <u val="none"/>
      <sz val="11.0"/>
      <color rgb="FF000000"/>
      <name val="Calibri"/>
    </font>
    <font>
      <b val="0"/>
      <i val="0"/>
      <strike val="0"/>
      <u val="none"/>
      <sz val="11.0"/>
      <color rgb="FF000000"/>
      <name val="Calibri"/>
    </font>
    <font>
      <b/>
      <i val="0"/>
      <strike val="0"/>
      <u val="none"/>
      <sz val="11.0"/>
      <color rgb="FF000000"/>
      <name val="Calibri"/>
    </font>
    <font>
      <b val="0"/>
      <i val="0"/>
      <strike val="0"/>
      <u val="none"/>
      <sz val="11.0"/>
      <color rgb="FF990000"/>
      <name val="Calibri"/>
    </font>
    <font>
      <b/>
      <i val="0"/>
      <strike val="0"/>
      <u val="none"/>
      <sz val="8.0"/>
      <color rgb="FF980000"/>
      <name val="Verdana"/>
    </font>
    <font>
      <b val="0"/>
      <i val="0"/>
      <strike val="0"/>
      <u val="none"/>
      <sz val="11.0"/>
      <color rgb="FF9C6500"/>
      <name val="Calibri"/>
    </font>
    <font>
      <b/>
      <i val="0"/>
      <strike val="0"/>
      <u val="none"/>
      <sz val="12.0"/>
      <color rgb="FF000000"/>
      <name val="Arial"/>
    </font>
    <font>
      <b/>
      <i val="0"/>
      <strike val="0"/>
      <u val="none"/>
      <sz val="10.0"/>
      <color rgb="FF000000"/>
      <name val="Arial"/>
    </font>
    <font>
      <b val="0"/>
      <i val="0"/>
      <strike val="0"/>
      <u val="none"/>
      <sz val="10.0"/>
      <color rgb="FF000000"/>
      <name val="Arial"/>
    </font>
    <font>
      <b/>
      <i val="0"/>
      <strike val="0"/>
      <u val="none"/>
      <sz val="11.0"/>
      <color rgb="FF000000"/>
      <name val="Calibri"/>
    </font>
    <font>
      <b val="0"/>
      <i/>
      <strike val="0"/>
      <u val="none"/>
      <sz val="10.0"/>
      <color rgb="FF000000"/>
      <name val="Courier New"/>
    </font>
    <font>
      <b val="0"/>
      <i val="0"/>
      <strike val="0"/>
      <u val="none"/>
      <sz val="11.0"/>
      <color rgb="FFFF0000"/>
      <name val="Calibri"/>
    </font>
    <font>
      <b val="0"/>
      <i val="0"/>
      <strike val="0"/>
      <u val="none"/>
      <sz val="9.0"/>
      <color rgb="FF555555"/>
      <name val="Arial"/>
    </font>
    <font>
      <b val="0"/>
      <i val="0"/>
      <strike val="0"/>
      <u val="none"/>
      <sz val="10.0"/>
      <color rgb="FF000000"/>
      <name val="Arial"/>
    </font>
    <font>
      <b val="0"/>
      <i val="0"/>
      <strike val="0"/>
      <u val="none"/>
      <sz val="11.0"/>
      <color rgb="FF000000"/>
      <name val="Calibri"/>
    </font>
    <font>
      <b/>
      <i val="0"/>
      <strike val="0"/>
      <u val="none"/>
      <sz val="10.0"/>
      <color rgb="FFFF0000"/>
      <name val="Arial"/>
    </font>
    <font>
      <b val="0"/>
      <i/>
      <strike val="0"/>
      <u val="none"/>
      <sz val="11.0"/>
      <color rgb="FF000000"/>
      <name val="Arial"/>
    </font>
    <font>
      <b/>
      <i val="0"/>
      <strike val="0"/>
      <u val="none"/>
      <sz val="11.0"/>
      <color rgb="FF000000"/>
      <name val="Arial"/>
    </font>
    <font>
      <b val="0"/>
      <i val="0"/>
      <strike val="0"/>
      <u val="none"/>
      <sz val="10.0"/>
      <color rgb="FF000000"/>
      <name val="Arial"/>
    </font>
    <font>
      <b/>
      <i val="0"/>
      <strike val="0"/>
      <u val="none"/>
      <sz val="12.0"/>
      <color rgb="FF990000"/>
      <name val="Arial"/>
    </font>
    <font>
      <b/>
      <i/>
      <strike val="0"/>
      <u val="none"/>
      <sz val="11.0"/>
      <color rgb="FF000000"/>
      <name val="Calibri"/>
    </font>
    <font>
      <b val="0"/>
      <i/>
      <strike val="0"/>
      <u val="none"/>
      <sz val="11.0"/>
      <color rgb="FF000000"/>
      <name val="Calibri"/>
    </font>
    <font>
      <b val="0"/>
      <i/>
      <strike val="0"/>
      <u val="none"/>
      <sz val="12.0"/>
      <color rgb="FF000000"/>
      <name val="Arial"/>
    </font>
    <font>
      <b val="0"/>
      <i val="0"/>
      <strike val="0"/>
      <u val="none"/>
      <sz val="10.0"/>
      <color rgb="FF000000"/>
      <name val="Arial"/>
    </font>
    <font>
      <b val="0"/>
      <i/>
      <strike val="0"/>
      <u val="none"/>
      <sz val="10.0"/>
      <color rgb="FF000000"/>
      <name val="Georgia"/>
    </font>
    <font>
      <b val="0"/>
      <i/>
      <strike val="0"/>
      <u val="none"/>
      <sz val="12.0"/>
      <color rgb="FF000000"/>
      <name val="Calibri"/>
    </font>
    <font>
      <b/>
      <i val="0"/>
      <strike val="0"/>
      <u val="none"/>
      <sz val="10.0"/>
      <color rgb="FF000000"/>
      <name val="Calibri"/>
    </font>
    <font>
      <b/>
      <i/>
      <strike val="0"/>
      <u val="none"/>
      <sz val="12.0"/>
      <color rgb="FF990000"/>
      <name val="Arial"/>
    </font>
    <font>
      <b val="0"/>
      <i val="0"/>
      <strike val="0"/>
      <u val="none"/>
      <sz val="11.0"/>
      <color rgb="FF000000"/>
      <name val="Calibri"/>
    </font>
    <font>
      <b/>
      <i/>
      <strike val="0"/>
      <u val="none"/>
      <sz val="14.0"/>
      <color rgb="FF000000"/>
      <name val="Arial"/>
    </font>
    <font>
      <b/>
      <i val="0"/>
      <strike val="0"/>
      <u val="none"/>
      <sz val="11.0"/>
      <color rgb="FF000000"/>
      <name val="Arial"/>
    </font>
    <font>
      <b/>
      <i val="0"/>
      <strike val="0"/>
      <u val="none"/>
      <sz val="10.0"/>
      <color rgb="FF000000"/>
      <name val="Arial"/>
    </font>
    <font>
      <b/>
      <i val="0"/>
      <strike val="0"/>
      <u val="none"/>
      <sz val="12.0"/>
      <color rgb="FF000000"/>
      <name val="Arial"/>
    </font>
    <font>
      <b val="0"/>
      <i val="0"/>
      <strike val="0"/>
      <u val="none"/>
      <sz val="10.0"/>
      <color rgb="FF000000"/>
      <name val="Arial"/>
    </font>
    <font>
      <b val="0"/>
      <i val="0"/>
      <strike val="0"/>
      <u val="none"/>
      <sz val="11.0"/>
      <color rgb="FF000000"/>
      <name val="Arial"/>
    </font>
    <font>
      <b/>
      <i/>
      <strike val="0"/>
      <u val="none"/>
      <sz val="12.0"/>
      <color rgb="FF000000"/>
      <name val="Calibri"/>
    </font>
    <font>
      <b val="0"/>
      <i val="0"/>
      <strike val="0"/>
      <u val="none"/>
      <sz val="11.0"/>
      <color rgb="FF000000"/>
      <name val="Calibri"/>
    </font>
    <font>
      <b/>
      <i val="0"/>
      <strike val="0"/>
      <u val="none"/>
      <sz val="12.0"/>
      <color rgb="FFFFD966"/>
      <name val="Arial"/>
    </font>
    <font>
      <b val="0"/>
      <i/>
      <strike val="0"/>
      <u val="none"/>
      <sz val="11.0"/>
      <color rgb="FF000000"/>
      <name val="Arial"/>
    </font>
    <font>
      <b/>
      <i val="0"/>
      <strike val="0"/>
      <u val="none"/>
      <sz val="10.0"/>
      <color rgb="FF17365D"/>
      <name val="Courier New"/>
    </font>
    <font>
      <b/>
      <i/>
      <strike val="0"/>
      <u val="none"/>
      <sz val="11.0"/>
      <color rgb="FF000000"/>
      <name val="Times New Roman"/>
    </font>
    <font>
      <b val="0"/>
      <i val="0"/>
      <strike val="0"/>
      <u val="none"/>
      <sz val="11.0"/>
      <color rgb="FF000000"/>
      <name val="Calibri"/>
    </font>
    <font>
      <b/>
      <i val="0"/>
      <strike val="0"/>
      <u val="none"/>
      <sz val="18.0"/>
      <color rgb="FF000000"/>
      <name val="Arial"/>
    </font>
    <font>
      <b/>
      <i/>
      <strike val="0"/>
      <u val="none"/>
      <sz val="12.0"/>
      <color rgb="FF000000"/>
      <name val="Arial"/>
    </font>
    <font>
      <b/>
      <i val="0"/>
      <strike val="0"/>
      <u val="none"/>
      <sz val="12.0"/>
      <color rgb="FF000000"/>
      <name val="Calibri"/>
    </font>
    <font>
      <b/>
      <i val="0"/>
      <strike val="0"/>
      <u val="none"/>
      <sz val="11.0"/>
      <color rgb="FF000000"/>
      <name val="Calibri"/>
    </font>
    <font>
      <b val="0"/>
      <i val="0"/>
      <strike val="0"/>
      <u val="none"/>
      <sz val="11.0"/>
      <color rgb="FF000000"/>
      <name val="Calibri"/>
    </font>
    <font>
      <b val="0"/>
      <i val="0"/>
      <strike val="0"/>
      <u val="none"/>
      <sz val="10.0"/>
      <color rgb="FF000000"/>
      <name val="Arial"/>
    </font>
    <font>
      <b val="0"/>
      <i val="0"/>
      <strike val="0"/>
      <u val="none"/>
      <sz val="10.0"/>
      <color rgb="FF000000"/>
      <name val="Arial"/>
    </font>
    <font>
      <b val="0"/>
      <i val="0"/>
      <strike val="0"/>
      <u val="none"/>
      <sz val="10.0"/>
      <color rgb="FF000000"/>
      <name val="Arial"/>
    </font>
    <font>
      <b val="0"/>
      <i/>
      <strike val="0"/>
      <u val="none"/>
      <sz val="11.0"/>
      <color rgb="FF000000"/>
      <name val="Georgia"/>
    </font>
    <font>
      <b val="0"/>
      <i val="0"/>
      <strike val="0"/>
      <u val="none"/>
      <sz val="11.0"/>
      <color rgb="FF000000"/>
      <name val="Calibri"/>
    </font>
    <font>
      <b val="0"/>
      <i val="0"/>
      <strike val="0"/>
      <u val="none"/>
      <sz val="10.0"/>
      <color rgb="FF666666"/>
      <name val="Arial"/>
    </font>
    <font>
      <b val="0"/>
      <i val="0"/>
      <strike val="0"/>
      <u val="none"/>
      <sz val="11.0"/>
      <color rgb="FF000000"/>
      <name val="Calibri"/>
    </font>
    <font>
      <b/>
      <i/>
      <strike val="0"/>
      <u val="none"/>
      <sz val="10.0"/>
      <color rgb="FF000000"/>
      <name val="Arial"/>
    </font>
    <font>
      <b val="0"/>
      <i val="0"/>
      <strike val="0"/>
      <u val="none"/>
      <sz val="9.0"/>
      <color rgb="FF000000"/>
      <name val="Arial"/>
    </font>
    <font>
      <b/>
      <i/>
      <strike val="0"/>
      <u val="none"/>
      <sz val="14.0"/>
      <color rgb="FF000000"/>
      <name val="Calibri"/>
    </font>
    <font>
      <b val="0"/>
      <i val="0"/>
      <strike val="0"/>
      <u val="none"/>
      <sz val="10.0"/>
      <color rgb="FF000000"/>
      <name val="Arial"/>
    </font>
    <font>
      <b/>
      <i/>
      <strike val="0"/>
      <u val="none"/>
      <sz val="12.0"/>
      <color rgb="FF000000"/>
      <name val="Arial"/>
    </font>
    <font>
      <b/>
      <i/>
      <strike val="0"/>
      <u val="none"/>
      <sz val="11.0"/>
      <color rgb="FF000000"/>
      <name val="Calibri"/>
    </font>
    <font>
      <b val="0"/>
      <i val="0"/>
      <strike val="0"/>
      <u val="none"/>
      <sz val="11.0"/>
      <color rgb="FFFFD966"/>
      <name val="Calibri"/>
    </font>
    <font>
      <b val="0"/>
      <i val="0"/>
      <strike val="0"/>
      <u val="none"/>
      <sz val="11.0"/>
      <color rgb="FF000000"/>
      <name val="Calibri"/>
    </font>
    <font>
      <b/>
      <i/>
      <strike val="0"/>
      <u val="none"/>
      <sz val="10.0"/>
      <color rgb="FF000000"/>
      <name val="Arial"/>
    </font>
    <font>
      <b/>
      <i val="0"/>
      <strike val="0"/>
      <u val="none"/>
      <sz val="11.0"/>
      <color rgb="FF000000"/>
      <name val="Arial"/>
    </font>
    <font>
      <b val="0"/>
      <i val="0"/>
      <strike val="0"/>
      <u val="none"/>
      <sz val="11.0"/>
      <color rgb="FF000000"/>
      <name val="Calibri"/>
    </font>
    <font>
      <b/>
      <i/>
      <strike val="0"/>
      <u val="none"/>
      <sz val="11.0"/>
      <color rgb="FF000000"/>
      <name val="Calibri"/>
    </font>
    <font>
      <b/>
      <i/>
      <strike val="0"/>
      <u val="none"/>
      <sz val="11.0"/>
      <color rgb="FF000000"/>
      <name val="Calibri"/>
    </font>
    <font>
      <b val="0"/>
      <i val="0"/>
      <strike val="0"/>
      <u val="none"/>
      <sz val="11.0"/>
      <color rgb="FF000000"/>
      <name val="Calibri"/>
    </font>
    <font>
      <b/>
      <i/>
      <strike val="0"/>
      <u val="none"/>
      <sz val="11.0"/>
      <color rgb="FF000000"/>
      <name val="Arial"/>
    </font>
    <font>
      <b/>
      <i val="0"/>
      <strike val="0"/>
      <u val="none"/>
      <sz val="10.0"/>
      <color rgb="FF000000"/>
      <name val="Arial"/>
    </font>
    <font>
      <b/>
      <i val="0"/>
      <strike val="0"/>
      <u val="none"/>
      <sz val="11.0"/>
      <color rgb="FF000000"/>
      <name val="Arial"/>
    </font>
    <font>
      <b val="0"/>
      <i val="0"/>
      <strike val="0"/>
      <u val="none"/>
      <sz val="10.0"/>
      <color rgb="FF000000"/>
      <name val="Arial"/>
    </font>
    <font>
      <b val="0"/>
      <i/>
      <strike val="0"/>
      <u val="none"/>
      <sz val="10.0"/>
      <color rgb="FF000000"/>
      <name val="Arial"/>
    </font>
    <font>
      <b val="0"/>
      <i/>
      <strike val="0"/>
      <u val="none"/>
      <sz val="10.0"/>
      <color rgb="FF000000"/>
      <name val="Georgia"/>
    </font>
    <font>
      <b/>
      <i/>
      <strike val="0"/>
      <u val="none"/>
      <sz val="11.0"/>
      <color rgb="FF000000"/>
      <name val="Courier New"/>
    </font>
    <font>
      <b val="0"/>
      <i val="0"/>
      <strike val="0"/>
      <u val="none"/>
      <sz val="11.0"/>
      <color rgb="FF000000"/>
      <name val="Calibri"/>
    </font>
    <font>
      <b val="0"/>
      <i/>
      <strike val="0"/>
      <u val="none"/>
      <sz val="11.0"/>
      <color rgb="FF000000"/>
      <name val="Arial"/>
    </font>
    <font>
      <b/>
      <i/>
      <strike val="0"/>
      <u val="none"/>
      <sz val="11.0"/>
      <color rgb="FF000000"/>
      <name val="Calibri"/>
    </font>
    <font>
      <b/>
      <i val="0"/>
      <strike val="0"/>
      <u val="none"/>
      <sz val="10.0"/>
      <color rgb="FF000000"/>
      <name val="Arial"/>
    </font>
    <font>
      <b/>
      <i val="0"/>
      <strike val="0"/>
      <u val="none"/>
      <sz val="10.0"/>
      <color rgb="FF000000"/>
      <name val="Arial"/>
    </font>
    <font>
      <b val="0"/>
      <i val="0"/>
      <strike val="0"/>
      <u val="none"/>
      <sz val="11.0"/>
      <color rgb="FF000000"/>
      <name val="Calibri"/>
    </font>
    <font>
      <b val="0"/>
      <i/>
      <strike val="0"/>
      <u val="none"/>
      <sz val="10.0"/>
      <color rgb="FF000000"/>
      <name val="Georgia"/>
    </font>
    <font>
      <b/>
      <i val="0"/>
      <strike val="0"/>
      <u val="none"/>
      <sz val="11.0"/>
      <color rgb="FF000000"/>
      <name val="Arial"/>
    </font>
    <font>
      <b/>
      <i/>
      <strike val="0"/>
      <u val="none"/>
      <sz val="12.0"/>
      <color rgb="FF000000"/>
      <name val="Arial"/>
    </font>
    <font>
      <b val="0"/>
      <i val="0"/>
      <strike val="0"/>
      <u val="none"/>
      <sz val="9.0"/>
      <color rgb="FF555555"/>
      <name val="Arial"/>
    </font>
    <font>
      <b val="0"/>
      <i val="0"/>
      <strike val="0"/>
      <u val="none"/>
      <sz val="11.0"/>
      <color rgb="FF000000"/>
      <name val="Calibri"/>
    </font>
    <font>
      <b val="0"/>
      <i val="0"/>
      <strike val="0"/>
      <u val="none"/>
      <sz val="10.0"/>
      <color rgb="FF000000"/>
      <name val="Arial"/>
    </font>
    <font>
      <b/>
      <i/>
      <strike val="0"/>
      <u val="none"/>
      <sz val="11.0"/>
      <color rgb="FF000000"/>
      <name val="Arial"/>
    </font>
    <font>
      <b/>
      <i val="0"/>
      <strike val="0"/>
      <u val="none"/>
      <sz val="10.0"/>
      <color rgb="FFFF0000"/>
      <name val="Arial"/>
    </font>
    <font>
      <b val="0"/>
      <i val="0"/>
      <strike val="0"/>
      <u val="none"/>
      <sz val="10.0"/>
      <color rgb="FF000000"/>
      <name val="Arial"/>
    </font>
    <font>
      <b/>
      <i val="0"/>
      <strike val="0"/>
      <u val="none"/>
      <sz val="10.0"/>
      <color rgb="FF000000"/>
      <name val="Arial"/>
    </font>
    <font>
      <b val="0"/>
      <i/>
      <strike val="0"/>
      <u val="none"/>
      <sz val="12.0"/>
      <color rgb="FF000000"/>
      <name val="Arial"/>
    </font>
    <font>
      <b/>
      <i/>
      <strike val="0"/>
      <u val="none"/>
      <sz val="11.0"/>
      <color rgb="FF000000"/>
      <name val="Calibri"/>
    </font>
    <font>
      <b val="0"/>
      <i val="0"/>
      <strike val="0"/>
      <u val="none"/>
      <sz val="11.0"/>
      <color rgb="FF000000"/>
      <name val="Calibri"/>
    </font>
    <font>
      <b val="0"/>
      <i/>
      <strike val="0"/>
      <u val="none"/>
      <sz val="10.0"/>
      <color rgb="FF000000"/>
      <name val="Georgia"/>
    </font>
    <font>
      <b val="0"/>
      <i/>
      <strike val="0"/>
      <u val="none"/>
      <sz val="10.0"/>
      <color rgb="FF000000"/>
      <name val="Arial"/>
    </font>
    <font>
      <b/>
      <i val="0"/>
      <strike val="0"/>
      <u val="none"/>
      <sz val="10.0"/>
      <color rgb="FFFF0000"/>
      <name val="Arial"/>
    </font>
    <font>
      <b/>
      <i/>
      <strike val="0"/>
      <u val="none"/>
      <sz val="24.0"/>
      <color rgb="FF1F497D"/>
      <name val="Georgia"/>
    </font>
    <font>
      <b val="0"/>
      <i val="0"/>
      <strike val="0"/>
      <u val="none"/>
      <sz val="9.0"/>
      <color rgb="FF000000"/>
      <name val="Arial"/>
    </font>
    <font>
      <b/>
      <i/>
      <strike val="0"/>
      <u val="none"/>
      <sz val="11.0"/>
      <color rgb="FF000000"/>
      <name val="Calibri"/>
    </font>
    <font>
      <b val="0"/>
      <i val="0"/>
      <strike val="0"/>
      <u val="none"/>
      <sz val="11.0"/>
      <color rgb="FFFF0000"/>
      <name val="Calibri"/>
    </font>
    <font>
      <b val="0"/>
      <i val="0"/>
      <strike val="0"/>
      <u val="none"/>
      <sz val="12.0"/>
      <color rgb="FF000000"/>
      <name val="Arial"/>
    </font>
    <font>
      <b val="0"/>
      <i/>
      <strike val="0"/>
      <u val="none"/>
      <sz val="10.0"/>
      <color rgb="FF000000"/>
      <name val="Georgia"/>
    </font>
    <font>
      <b val="0"/>
      <i val="0"/>
      <strike val="0"/>
      <u val="none"/>
      <sz val="11.0"/>
      <color rgb="FF000000"/>
      <name val="Calibri"/>
    </font>
    <font>
      <b/>
      <i val="0"/>
      <strike val="0"/>
      <u val="none"/>
      <sz val="11.0"/>
      <color rgb="FF000000"/>
      <name val="Arial"/>
    </font>
    <font>
      <b val="0"/>
      <i val="0"/>
      <strike val="0"/>
      <u val="none"/>
      <sz val="11.0"/>
      <color rgb="FF000000"/>
      <name val="Calibri"/>
    </font>
    <font>
      <b/>
      <i/>
      <strike val="0"/>
      <u val="none"/>
      <sz val="11.0"/>
      <color rgb="FF000000"/>
      <name val="Calibri"/>
    </font>
    <font>
      <b/>
      <i/>
      <strike val="0"/>
      <u val="none"/>
      <sz val="11.0"/>
      <color rgb="FF000000"/>
      <name val="Courier New"/>
    </font>
    <font>
      <b val="0"/>
      <i val="0"/>
      <strike val="0"/>
      <u val="none"/>
      <sz val="12.0"/>
      <color rgb="FF000000"/>
      <name val="Arial"/>
    </font>
    <font>
      <b/>
      <i val="0"/>
      <strike val="0"/>
      <u val="none"/>
      <sz val="11.0"/>
      <color rgb="FF000000"/>
      <name val="Courier New"/>
    </font>
    <font>
      <b/>
      <i val="0"/>
      <strike val="0"/>
      <u val="none"/>
      <sz val="10.0"/>
      <color rgb="FF000000"/>
      <name val="Arial"/>
    </font>
    <font>
      <b val="0"/>
      <i val="0"/>
      <strike val="0"/>
      <u val="none"/>
      <sz val="10.0"/>
      <color rgb="FF000000"/>
      <name val="Calibri"/>
    </font>
    <font>
      <b/>
      <i/>
      <strike val="0"/>
      <u val="none"/>
      <sz val="11.0"/>
      <color rgb="FF9C0006"/>
      <name val="Arial"/>
    </font>
    <font>
      <b val="0"/>
      <i/>
      <strike val="0"/>
      <u val="none"/>
      <sz val="10.0"/>
      <color rgb="FF000000"/>
      <name val="Georgia"/>
    </font>
    <font>
      <b val="0"/>
      <i val="0"/>
      <strike val="0"/>
      <u val="none"/>
      <sz val="10.0"/>
      <color rgb="FF000000"/>
      <name val="Arial"/>
    </font>
    <font>
      <b val="0"/>
      <i/>
      <strike val="0"/>
      <u val="none"/>
      <sz val="12.0"/>
      <color rgb="FF000000"/>
      <name val="Calibri"/>
    </font>
    <font>
      <b/>
      <i val="0"/>
      <strike val="0"/>
      <u val="none"/>
      <sz val="11.0"/>
      <color rgb="FF000000"/>
      <name val="Calibri"/>
    </font>
    <font>
      <b val="0"/>
      <i val="0"/>
      <strike val="0"/>
      <u val="none"/>
      <sz val="11.0"/>
      <color rgb="FF000000"/>
      <name val="Calibri"/>
    </font>
    <font>
      <b val="0"/>
      <i val="0"/>
      <strike val="0"/>
      <u val="none"/>
      <sz val="12.0"/>
      <color rgb="FF000000"/>
      <name val="Calibri"/>
    </font>
    <font>
      <b/>
      <i val="0"/>
      <strike val="0"/>
      <u val="none"/>
      <sz val="11.0"/>
      <color rgb="FF000000"/>
      <name val="Arial"/>
    </font>
    <font>
      <b val="0"/>
      <i val="0"/>
      <strike val="0"/>
      <u val="none"/>
      <sz val="10.0"/>
      <color rgb="FF000000"/>
      <name val="Calibri"/>
    </font>
    <font>
      <b val="0"/>
      <i/>
      <strike val="0"/>
      <u val="none"/>
      <sz val="10.0"/>
      <color rgb="FF000000"/>
      <name val="Georgia"/>
    </font>
    <font>
      <b/>
      <i/>
      <strike val="0"/>
      <u val="none"/>
      <sz val="14.0"/>
      <color rgb="FF000000"/>
      <name val="Arial"/>
    </font>
    <font>
      <b/>
      <i/>
      <strike val="0"/>
      <u val="none"/>
      <sz val="11.0"/>
      <color rgb="FF000000"/>
      <name val="Calibri"/>
    </font>
    <font>
      <b/>
      <i val="0"/>
      <strike val="0"/>
      <u val="none"/>
      <sz val="10.0"/>
      <color rgb="FFFF0000"/>
      <name val="Arial"/>
    </font>
    <font>
      <b/>
      <i/>
      <strike val="0"/>
      <u val="none"/>
      <sz val="11.0"/>
      <color rgb="FF000000"/>
      <name val="Calibri"/>
    </font>
    <font>
      <b/>
      <i val="0"/>
      <strike val="0"/>
      <u val="none"/>
      <sz val="11.0"/>
      <color rgb="FF000000"/>
      <name val="Calibri"/>
    </font>
    <font>
      <b val="0"/>
      <i val="0"/>
      <strike val="0"/>
      <u val="none"/>
      <sz val="10.0"/>
      <color rgb="FF666666"/>
      <name val="Arial"/>
    </font>
    <font>
      <b/>
      <i/>
      <strike val="0"/>
      <u val="none"/>
      <sz val="11.0"/>
      <color rgb="FF000000"/>
      <name val="Courier New"/>
    </font>
    <font>
      <b val="0"/>
      <i val="0"/>
      <strike val="0"/>
      <u val="none"/>
      <sz val="11.0"/>
      <color rgb="FF000000"/>
      <name val="Calibri"/>
    </font>
    <font>
      <b val="0"/>
      <i val="0"/>
      <strike val="0"/>
      <u val="none"/>
      <sz val="11.0"/>
      <color rgb="FF000000"/>
      <name val="Calibri"/>
    </font>
    <font>
      <b val="0"/>
      <i val="0"/>
      <strike val="0"/>
      <u val="none"/>
      <sz val="11.0"/>
      <color rgb="FF000000"/>
      <name val="Calibri"/>
    </font>
    <font>
      <b val="0"/>
      <i val="0"/>
      <strike val="0"/>
      <u val="none"/>
      <sz val="11.0"/>
      <color rgb="FF000000"/>
      <name val="Arial"/>
    </font>
    <font>
      <b/>
      <i val="0"/>
      <strike val="0"/>
      <u val="none"/>
      <sz val="14.0"/>
      <color rgb="FF000000"/>
      <name val="Calibri"/>
    </font>
    <font>
      <b val="0"/>
      <i/>
      <strike val="0"/>
      <u val="none"/>
      <sz val="12.0"/>
      <color rgb="FF000000"/>
      <name val="Arial"/>
    </font>
    <font>
      <b val="0"/>
      <i/>
      <strike val="0"/>
      <u val="none"/>
      <sz val="12.0"/>
      <color rgb="FF000000"/>
      <name val="Arial"/>
    </font>
    <font>
      <b/>
      <i val="0"/>
      <strike val="0"/>
      <u val="none"/>
      <sz val="9.0"/>
      <color rgb="FF555555"/>
      <name val="Arial"/>
    </font>
    <font>
      <b/>
      <i val="0"/>
      <strike val="0"/>
      <u val="none"/>
      <sz val="11.0"/>
      <color rgb="FF000000"/>
      <name val="Arial"/>
    </font>
    <font>
      <b val="0"/>
      <i val="0"/>
      <strike val="0"/>
      <u val="none"/>
      <sz val="11.0"/>
      <color rgb="FF000000"/>
      <name val="Calibri"/>
    </font>
    <font>
      <b val="0"/>
      <i/>
      <strike val="0"/>
      <u val="none"/>
      <sz val="10.0"/>
      <color rgb="FF000000"/>
      <name val="Georgia"/>
    </font>
    <font>
      <b val="0"/>
      <i val="0"/>
      <strike val="0"/>
      <u val="none"/>
      <sz val="11.0"/>
      <color rgb="FF990000"/>
      <name val="Calibri"/>
    </font>
    <font>
      <b val="0"/>
      <i val="0"/>
      <strike val="0"/>
      <u val="none"/>
      <sz val="11.0"/>
      <color rgb="FF000000"/>
      <name val="Arial"/>
    </font>
    <font>
      <b val="0"/>
      <i/>
      <strike val="0"/>
      <u val="none"/>
      <sz val="10.0"/>
      <color rgb="FF000000"/>
      <name val="Georgia"/>
    </font>
    <font>
      <b val="0"/>
      <i val="0"/>
      <strike val="0"/>
      <u val="none"/>
      <sz val="10.0"/>
      <color rgb="FF000000"/>
      <name val="Courier New"/>
    </font>
    <font>
      <b val="0"/>
      <i/>
      <strike val="0"/>
      <u val="none"/>
      <sz val="11.0"/>
      <color rgb="FF000000"/>
      <name val="Courier New"/>
    </font>
    <font>
      <b/>
      <i val="0"/>
      <strike val="0"/>
      <u val="none"/>
      <sz val="11.0"/>
      <color rgb="FF000000"/>
      <name val="Times New Roman"/>
    </font>
    <font>
      <b val="0"/>
      <i/>
      <strike val="0"/>
      <u val="none"/>
      <sz val="12.0"/>
      <color rgb="FF000000"/>
      <name val="Calibri"/>
    </font>
    <font>
      <b/>
      <i val="0"/>
      <strike val="0"/>
      <u val="none"/>
      <sz val="11.0"/>
      <color rgb="FF000000"/>
      <name val="Arial"/>
    </font>
    <font>
      <b val="0"/>
      <i val="0"/>
      <strike val="0"/>
      <u val="none"/>
      <sz val="10.0"/>
      <color rgb="FF000000"/>
      <name val="Courier New"/>
    </font>
    <font>
      <b/>
      <i/>
      <strike val="0"/>
      <u/>
      <sz val="12.0"/>
      <color rgb="FF000000"/>
      <name val="Arial"/>
    </font>
    <font>
      <b/>
      <i val="0"/>
      <strike val="0"/>
      <u val="none"/>
      <sz val="11.0"/>
      <color rgb="FF000000"/>
      <name val="Arial"/>
    </font>
    <font>
      <b/>
      <i/>
      <strike val="0"/>
      <u val="none"/>
      <sz val="12.0"/>
      <color rgb="FF000000"/>
      <name val="Calibri"/>
    </font>
    <font>
      <b val="0"/>
      <i/>
      <strike val="0"/>
      <u val="none"/>
      <sz val="11.0"/>
      <color rgb="FF000000"/>
      <name val="Calibri"/>
    </font>
    <font>
      <b val="0"/>
      <i val="0"/>
      <strike val="0"/>
      <u val="none"/>
      <sz val="11.0"/>
      <color rgb="FF000000"/>
      <name val="Calibri"/>
    </font>
    <font>
      <b val="0"/>
      <i val="0"/>
      <strike val="0"/>
      <u val="none"/>
      <sz val="11.0"/>
      <color rgb="FF000000"/>
      <name val="Calibri"/>
    </font>
    <font>
      <b/>
      <i val="0"/>
      <strike val="0"/>
      <u val="none"/>
      <sz val="11.0"/>
      <color rgb="FF000000"/>
      <name val="Arial"/>
    </font>
    <font>
      <b/>
      <i val="0"/>
      <strike val="0"/>
      <u val="none"/>
      <sz val="11.0"/>
      <color rgb="FF000000"/>
      <name val="Arial"/>
    </font>
    <font>
      <b/>
      <i/>
      <strike val="0"/>
      <u val="none"/>
      <sz val="11.0"/>
      <color rgb="FFFF0000"/>
      <name val="Calibri"/>
    </font>
    <font>
      <b val="0"/>
      <i val="0"/>
      <strike val="0"/>
      <u val="none"/>
      <sz val="11.0"/>
      <color rgb="FF000000"/>
      <name val="Courier New"/>
    </font>
    <font>
      <b val="0"/>
      <i val="0"/>
      <strike val="0"/>
      <u val="none"/>
      <sz val="10.0"/>
      <color rgb="FF000000"/>
      <name val="Arial"/>
    </font>
    <font>
      <b val="0"/>
      <i val="0"/>
      <strike val="0"/>
      <u val="none"/>
      <sz val="10.0"/>
      <color rgb="FF000000"/>
      <name val="Arial"/>
    </font>
    <font>
      <b/>
      <i/>
      <strike val="0"/>
      <u val="none"/>
      <sz val="11.0"/>
      <color rgb="FF000000"/>
      <name val="Calibri"/>
    </font>
    <font>
      <b val="0"/>
      <i val="0"/>
      <strike val="0"/>
      <u val="none"/>
      <sz val="11.0"/>
      <color rgb="FF000000"/>
      <name val="Calibri"/>
    </font>
    <font>
      <b val="0"/>
      <i val="0"/>
      <strike val="0"/>
      <u val="none"/>
      <sz val="10.0"/>
      <color rgb="FF000000"/>
      <name val="Arial"/>
    </font>
    <font>
      <b val="0"/>
      <i val="0"/>
      <strike val="0"/>
      <u val="none"/>
      <sz val="10.0"/>
      <color rgb="FF000000"/>
      <name val="Arial"/>
    </font>
    <font>
      <b/>
      <i/>
      <strike val="0"/>
      <u val="none"/>
      <sz val="11.0"/>
      <color rgb="FF000000"/>
      <name val="Calibri"/>
    </font>
    <font>
      <b/>
      <i/>
      <strike val="0"/>
      <u val="none"/>
      <sz val="11.0"/>
      <color rgb="FF000000"/>
      <name val="Calibri"/>
    </font>
    <font>
      <b val="0"/>
      <i val="0"/>
      <strike val="0"/>
      <u val="none"/>
      <sz val="11.0"/>
      <color rgb="FF000000"/>
      <name val="Calibri"/>
    </font>
    <font>
      <b/>
      <i val="0"/>
      <strike val="0"/>
      <u val="none"/>
      <sz val="11.0"/>
      <color rgb="FF000000"/>
      <name val="Arial"/>
    </font>
    <font>
      <b val="0"/>
      <i val="0"/>
      <strike val="0"/>
      <u val="none"/>
      <sz val="11.0"/>
      <color rgb="FF000000"/>
      <name val="Calibri"/>
    </font>
    <font>
      <b val="0"/>
      <i val="0"/>
      <strike val="0"/>
      <u val="none"/>
      <sz val="11.0"/>
      <color rgb="FF000000"/>
      <name val="Arial"/>
    </font>
    <font>
      <b/>
      <i val="0"/>
      <strike val="0"/>
      <u val="none"/>
      <sz val="9.0"/>
      <color rgb="FFFF0000"/>
      <name val="Arial"/>
    </font>
    <font>
      <b val="0"/>
      <i val="0"/>
      <strike val="0"/>
      <u val="none"/>
      <sz val="10.0"/>
      <color rgb="FF000000"/>
      <name val="Arial"/>
    </font>
    <font>
      <b val="0"/>
      <i val="0"/>
      <strike val="0"/>
      <u val="none"/>
      <sz val="11.0"/>
      <color rgb="FFFF0000"/>
      <name val="Calibri"/>
    </font>
    <font>
      <b val="0"/>
      <i val="0"/>
      <strike val="0"/>
      <u val="none"/>
      <sz val="11.0"/>
      <color rgb="FF000000"/>
      <name val="Calibri"/>
    </font>
    <font>
      <b/>
      <i/>
      <strike val="0"/>
      <u val="none"/>
      <sz val="11.0"/>
      <color rgb="FF000000"/>
      <name val="Calibri"/>
    </font>
    <font>
      <b/>
      <i/>
      <strike val="0"/>
      <u val="none"/>
      <sz val="11.0"/>
      <color rgb="FF000000"/>
      <name val="Calibri"/>
    </font>
    <font>
      <b/>
      <i val="0"/>
      <strike val="0"/>
      <u val="none"/>
      <sz val="10.0"/>
      <color rgb="FF000000"/>
      <name val="Arial"/>
    </font>
    <font>
      <b val="0"/>
      <i val="0"/>
      <strike val="0"/>
      <u val="none"/>
      <sz val="11.0"/>
      <color rgb="FF000000"/>
      <name val="Calibri"/>
    </font>
    <font>
      <b/>
      <i/>
      <strike val="0"/>
      <u val="none"/>
      <sz val="11.0"/>
      <color rgb="FF000000"/>
      <name val="Calibri"/>
    </font>
    <font>
      <b val="0"/>
      <i/>
      <strike val="0"/>
      <u val="none"/>
      <sz val="10.0"/>
      <color rgb="FF000000"/>
      <name val="Georgia"/>
    </font>
    <font>
      <b val="0"/>
      <i val="0"/>
      <strike val="0"/>
      <u val="none"/>
      <sz val="9.0"/>
      <color rgb="FF555555"/>
      <name val="Arial"/>
    </font>
    <font>
      <b val="0"/>
      <i val="0"/>
      <strike val="0"/>
      <u val="none"/>
      <sz val="11.0"/>
      <color rgb="FF000000"/>
      <name val="Calibri"/>
    </font>
    <font>
      <b/>
      <i val="0"/>
      <strike val="0"/>
      <u val="none"/>
      <sz val="10.0"/>
      <color rgb="FF000000"/>
      <name val="Arial"/>
    </font>
    <font>
      <b/>
      <i val="0"/>
      <strike val="0"/>
      <u val="none"/>
      <sz val="12.0"/>
      <color rgb="FF000000"/>
      <name val="Arial"/>
    </font>
    <font>
      <b/>
      <i val="0"/>
      <strike val="0"/>
      <u val="none"/>
      <sz val="8.0"/>
      <color rgb="FF980000"/>
      <name val="Verdana"/>
    </font>
    <font>
      <b val="0"/>
      <i val="0"/>
      <strike val="0"/>
      <u val="none"/>
      <sz val="10.0"/>
      <color rgb="FF17365D"/>
      <name val="Courier New"/>
    </font>
    <font>
      <b/>
      <i val="0"/>
      <strike val="0"/>
      <u val="none"/>
      <sz val="10.0"/>
      <color rgb="FF000000"/>
      <name val="Arial"/>
    </font>
    <font>
      <b/>
      <i val="0"/>
      <strike val="0"/>
      <u val="none"/>
      <sz val="11.0"/>
      <color rgb="FF000000"/>
      <name val="Calibri"/>
    </font>
    <font>
      <b/>
      <i/>
      <strike val="0"/>
      <u val="none"/>
      <sz val="11.0"/>
      <color rgb="FF000000"/>
      <name val="Calibri"/>
    </font>
    <font>
      <b/>
      <i/>
      <strike val="0"/>
      <u val="none"/>
      <sz val="11.0"/>
      <color rgb="FF000000"/>
      <name val="Calibri"/>
    </font>
    <font>
      <b val="0"/>
      <i val="0"/>
      <strike val="0"/>
      <u val="none"/>
      <sz val="11.0"/>
      <color rgb="FF000000"/>
      <name val="Calibri"/>
    </font>
    <font>
      <b val="0"/>
      <i/>
      <strike val="0"/>
      <u val="none"/>
      <sz val="12.0"/>
      <color rgb="FF000000"/>
      <name val="Arial"/>
    </font>
    <font>
      <b val="0"/>
      <i val="0"/>
      <strike val="0"/>
      <u val="none"/>
      <sz val="10.0"/>
      <color rgb="FF000000"/>
      <name val="Arial"/>
    </font>
    <font>
      <b/>
      <i val="0"/>
      <strike val="0"/>
      <u val="none"/>
      <sz val="11.0"/>
      <color rgb="FF000000"/>
      <name val="Calibri"/>
    </font>
    <font>
      <b val="0"/>
      <i val="0"/>
      <strike val="0"/>
      <u val="none"/>
      <sz val="11.0"/>
      <color rgb="FF000000"/>
      <name val="Calibri"/>
    </font>
    <font>
      <b/>
      <i val="0"/>
      <strike val="0"/>
      <u val="none"/>
      <sz val="11.0"/>
      <color rgb="FFFFD966"/>
      <name val="Arial"/>
    </font>
    <font>
      <b val="0"/>
      <i val="0"/>
      <strike val="0"/>
      <u val="none"/>
      <sz val="11.0"/>
      <color rgb="FF000000"/>
      <name val="Calibri"/>
    </font>
    <font>
      <b val="0"/>
      <i val="0"/>
      <strike val="0"/>
      <u val="none"/>
      <sz val="11.0"/>
      <color rgb="FF000000"/>
      <name val="Calibri"/>
    </font>
    <font>
      <b val="0"/>
      <i/>
      <strike val="0"/>
      <u val="none"/>
      <sz val="12.0"/>
      <color rgb="FF000000"/>
      <name val="Arial"/>
    </font>
    <font>
      <b/>
      <i val="0"/>
      <strike val="0"/>
      <u val="none"/>
      <sz val="10.0"/>
      <color rgb="FF000000"/>
      <name val="Courier New"/>
    </font>
    <font>
      <b val="0"/>
      <i val="0"/>
      <strike val="0"/>
      <u val="none"/>
      <sz val="11.0"/>
      <color rgb="FF000000"/>
      <name val="Calibri"/>
    </font>
    <font>
      <b val="0"/>
      <i val="0"/>
      <strike val="0"/>
      <u val="none"/>
      <sz val="11.0"/>
      <color rgb="FF000000"/>
      <name val="Calibri"/>
    </font>
    <font>
      <b val="0"/>
      <i val="0"/>
      <strike val="0"/>
      <u val="none"/>
      <sz val="10.0"/>
      <color rgb="FF000000"/>
      <name val="Arial"/>
    </font>
    <font>
      <b/>
      <i val="0"/>
      <strike val="0"/>
      <u val="none"/>
      <sz val="11.0"/>
      <color rgb="FF000000"/>
      <name val="Arial"/>
    </font>
    <font>
      <b val="0"/>
      <i val="0"/>
      <strike val="0"/>
      <u val="none"/>
      <sz val="11.0"/>
      <color rgb="FF555555"/>
      <name val="Arial"/>
    </font>
    <font>
      <b/>
      <i/>
      <strike val="0"/>
      <u val="none"/>
      <sz val="10.0"/>
      <color rgb="FF000000"/>
      <name val="Calibri"/>
    </font>
    <font>
      <b val="0"/>
      <i val="0"/>
      <strike val="0"/>
      <u val="none"/>
      <sz val="9.0"/>
      <color rgb="FF555555"/>
      <name val="Arial"/>
    </font>
    <font>
      <b/>
      <i/>
      <strike val="0"/>
      <u val="none"/>
      <sz val="11.0"/>
      <color rgb="FF000000"/>
      <name val="Calibri"/>
    </font>
    <font>
      <b/>
      <i val="0"/>
      <strike val="0"/>
      <u val="none"/>
      <sz val="11.0"/>
      <color rgb="FFFF0000"/>
      <name val="Arial"/>
    </font>
    <font>
      <b/>
      <i val="0"/>
      <strike val="0"/>
      <u val="none"/>
      <sz val="12.0"/>
      <color rgb="FF000000"/>
      <name val="Calibri"/>
    </font>
    <font>
      <b/>
      <i val="0"/>
      <strike val="0"/>
      <u val="none"/>
      <sz val="12.0"/>
      <color rgb="FF000000"/>
      <name val="Calibri"/>
    </font>
    <font>
      <b val="0"/>
      <i val="0"/>
      <strike val="0"/>
      <u val="none"/>
      <sz val="10.0"/>
      <color rgb="FF000000"/>
      <name val="Arial"/>
    </font>
    <font>
      <b val="0"/>
      <i val="0"/>
      <strike val="0"/>
      <u val="none"/>
      <sz val="11.0"/>
      <color rgb="FF000000"/>
      <name val="Calibri"/>
    </font>
    <font>
      <b val="0"/>
      <i val="0"/>
      <strike val="0"/>
      <u val="none"/>
      <sz val="10.0"/>
      <color rgb="FF000000"/>
      <name val="Arial"/>
    </font>
    <font>
      <b val="0"/>
      <i val="0"/>
      <strike val="0"/>
      <u val="none"/>
      <sz val="11.0"/>
      <color rgb="FF000000"/>
      <name val="Courier New"/>
    </font>
    <font>
      <b val="0"/>
      <i val="0"/>
      <strike val="0"/>
      <u val="none"/>
      <sz val="11.0"/>
      <color rgb="FF000000"/>
      <name val="Calibri"/>
    </font>
    <font>
      <b/>
      <i val="0"/>
      <strike val="0"/>
      <u val="none"/>
      <sz val="13.0"/>
      <color rgb="FF000000"/>
      <name val="Arial"/>
    </font>
    <font>
      <b/>
      <i val="0"/>
      <strike val="0"/>
      <u val="none"/>
      <sz val="10.0"/>
      <color rgb="FF000000"/>
      <name val="Arial"/>
    </font>
    <font>
      <b/>
      <i val="0"/>
      <strike val="0"/>
      <u val="none"/>
      <sz val="11.0"/>
      <color rgb="FFCC0000"/>
      <name val="Calibri"/>
    </font>
    <font>
      <b/>
      <i val="0"/>
      <strike val="0"/>
      <u val="none"/>
      <sz val="11.0"/>
      <color rgb="FFFF0000"/>
      <name val="Calibri"/>
    </font>
    <font>
      <b val="0"/>
      <i val="0"/>
      <strike val="0"/>
      <u val="none"/>
      <sz val="9.0"/>
      <color rgb="FF555555"/>
      <name val="Arial"/>
    </font>
    <font>
      <b/>
      <i val="0"/>
      <strike val="0"/>
      <u val="none"/>
      <sz val="11.0"/>
      <color rgb="FF000000"/>
      <name val="Arial"/>
    </font>
    <font>
      <b/>
      <i val="0"/>
      <strike val="0"/>
      <u val="none"/>
      <sz val="11.0"/>
      <color rgb="FF000000"/>
      <name val="Calibri"/>
    </font>
    <font>
      <b/>
      <i/>
      <strike val="0"/>
      <u val="none"/>
      <sz val="11.0"/>
      <color rgb="FF000000"/>
      <name val="Arial"/>
    </font>
    <font>
      <b val="0"/>
      <i/>
      <strike val="0"/>
      <u val="none"/>
      <sz val="12.0"/>
      <color rgb="FF000000"/>
      <name val="Arial"/>
    </font>
    <font>
      <b/>
      <i val="0"/>
      <strike val="0"/>
      <u val="none"/>
      <sz val="12.0"/>
      <color rgb="FF000000"/>
      <name val="Calibri"/>
    </font>
    <font>
      <b val="0"/>
      <i val="0"/>
      <strike val="0"/>
      <u val="none"/>
      <sz val="11.0"/>
      <color rgb="FFFF0000"/>
      <name val="Calibri"/>
    </font>
    <font>
      <b val="0"/>
      <i val="0"/>
      <strike val="0"/>
      <u val="none"/>
      <sz val="11.0"/>
      <color rgb="FF000000"/>
      <name val="Calibri"/>
    </font>
    <font>
      <b val="0"/>
      <i val="0"/>
      <strike val="0"/>
      <u val="none"/>
      <sz val="11.0"/>
      <color rgb="FF000000"/>
      <name val="Calibri"/>
    </font>
    <font>
      <b/>
      <i val="0"/>
      <strike val="0"/>
      <u val="none"/>
      <sz val="12.0"/>
      <color rgb="FF000000"/>
      <name val="Arial"/>
    </font>
    <font>
      <b/>
      <i val="0"/>
      <strike val="0"/>
      <u val="none"/>
      <sz val="10.0"/>
      <color rgb="FF000000"/>
      <name val="Arial"/>
    </font>
    <font>
      <b val="0"/>
      <i val="0"/>
      <strike val="0"/>
      <u val="none"/>
      <sz val="10.0"/>
      <color rgb="FF000000"/>
      <name val="Arial"/>
    </font>
    <font>
      <b val="0"/>
      <i val="0"/>
      <strike val="0"/>
      <u val="none"/>
      <sz val="11.0"/>
      <color rgb="FF9C6500"/>
      <name val="Calibri"/>
    </font>
    <font>
      <b val="0"/>
      <i val="0"/>
      <strike val="0"/>
      <u val="none"/>
      <sz val="11.0"/>
      <color rgb="FF000000"/>
      <name val="Arial"/>
    </font>
    <font>
      <b val="0"/>
      <i val="0"/>
      <strike val="0"/>
      <u val="none"/>
      <sz val="11.0"/>
      <color rgb="FF000000"/>
      <name val="Courier New"/>
    </font>
    <font>
      <b val="0"/>
      <i val="0"/>
      <strike val="0"/>
      <u val="none"/>
      <sz val="11.0"/>
      <color rgb="FF000000"/>
      <name val="Calibri"/>
    </font>
    <font>
      <b/>
      <i val="0"/>
      <strike val="0"/>
      <u val="none"/>
      <sz val="11.0"/>
      <color rgb="FF000000"/>
      <name val="Arial"/>
    </font>
    <font>
      <b val="0"/>
      <i val="0"/>
      <strike val="0"/>
      <u val="none"/>
      <sz val="11.0"/>
      <color rgb="FF000000"/>
      <name val="Calibri"/>
    </font>
    <font>
      <b val="0"/>
      <i val="0"/>
      <strike val="0"/>
      <u val="none"/>
      <sz val="10.0"/>
      <color rgb="FF000000"/>
      <name val="Arial"/>
    </font>
    <font>
      <b/>
      <i val="0"/>
      <strike val="0"/>
      <u val="none"/>
      <sz val="10.0"/>
      <color rgb="FF000000"/>
      <name val="Arial"/>
    </font>
    <font>
      <b val="0"/>
      <i val="0"/>
      <strike val="0"/>
      <u val="none"/>
      <sz val="10.0"/>
      <color rgb="FF000000"/>
      <name val="Arial"/>
    </font>
    <font>
      <b val="0"/>
      <i val="0"/>
      <strike val="0"/>
      <u val="none"/>
      <sz val="11.0"/>
      <color rgb="FF000000"/>
      <name val="Calibri"/>
    </font>
    <font>
      <b/>
      <i val="0"/>
      <strike val="0"/>
      <u val="none"/>
      <sz val="10.0"/>
      <color rgb="FF000000"/>
      <name val="Arial"/>
    </font>
    <font>
      <b/>
      <i/>
      <strike val="0"/>
      <u val="none"/>
      <sz val="11.0"/>
      <color rgb="FF000000"/>
      <name val="Calibri"/>
    </font>
    <font>
      <b/>
      <i/>
      <strike val="0"/>
      <u val="none"/>
      <sz val="12.0"/>
      <color rgb="FF000000"/>
      <name val="Courier New"/>
    </font>
    <font>
      <b val="0"/>
      <i val="0"/>
      <strike val="0"/>
      <u val="none"/>
      <sz val="10.0"/>
      <color rgb="FFFFFFFF"/>
      <name val="Arial"/>
    </font>
    <font>
      <b/>
      <i val="0"/>
      <strike val="0"/>
      <u val="none"/>
      <sz val="10.0"/>
      <color rgb="FF000000"/>
      <name val="Arial"/>
    </font>
    <font>
      <b/>
      <i val="0"/>
      <strike val="0"/>
      <u val="none"/>
      <sz val="10.0"/>
      <color rgb="FFFF0000"/>
      <name val="Arial"/>
    </font>
    <font>
      <b/>
      <i val="0"/>
      <strike val="0"/>
      <u val="none"/>
      <sz val="11.0"/>
      <color rgb="FF000000"/>
      <name val="Calibri"/>
    </font>
    <font>
      <b val="0"/>
      <i val="0"/>
      <strike val="0"/>
      <u val="none"/>
      <sz val="10.0"/>
      <color rgb="FF990000"/>
      <name val="Arial"/>
    </font>
    <font>
      <b val="0"/>
      <i val="0"/>
      <strike val="0"/>
      <u val="none"/>
      <sz val="11.0"/>
      <color rgb="FF000000"/>
      <name val="Calibri"/>
    </font>
    <font>
      <b val="0"/>
      <i/>
      <strike val="0"/>
      <u val="none"/>
      <sz val="12.0"/>
      <color rgb="FF000000"/>
      <name val="Calibri"/>
    </font>
    <font>
      <b val="0"/>
      <i/>
      <strike val="0"/>
      <u val="none"/>
      <sz val="11.0"/>
      <color rgb="FF000000"/>
      <name val="Calibri"/>
    </font>
    <font>
      <b/>
      <i/>
      <strike val="0"/>
      <u val="none"/>
      <sz val="10.0"/>
      <color rgb="FF000000"/>
      <name val="Arial"/>
    </font>
    <font>
      <b val="0"/>
      <i val="0"/>
      <strike val="0"/>
      <u val="none"/>
      <sz val="11.0"/>
      <color rgb="FFFF0000"/>
      <name val="Calibri"/>
    </font>
    <font>
      <b val="0"/>
      <i val="0"/>
      <strike val="0"/>
      <u val="none"/>
      <sz val="10.0"/>
      <color rgb="FF000000"/>
      <name val="Arial"/>
    </font>
    <font>
      <b val="0"/>
      <i val="0"/>
      <strike val="0"/>
      <u val="none"/>
      <sz val="11.0"/>
      <color rgb="FF000000"/>
      <name val="Calibri"/>
    </font>
    <font>
      <b val="0"/>
      <i val="0"/>
      <strike val="0"/>
      <u val="none"/>
      <sz val="9.0"/>
      <color rgb="FF555555"/>
      <name val="Arial"/>
    </font>
    <font>
      <b val="0"/>
      <i val="0"/>
      <strike val="0"/>
      <u val="none"/>
      <sz val="10.0"/>
      <color rgb="FF666666"/>
      <name val="Arial"/>
    </font>
    <font>
      <b val="0"/>
      <i val="0"/>
      <strike val="0"/>
      <u val="none"/>
      <sz val="11.0"/>
      <color rgb="FF000000"/>
      <name val="Calibri"/>
    </font>
    <font>
      <b val="0"/>
      <i val="0"/>
      <strike val="0"/>
      <u val="none"/>
      <sz val="10.0"/>
      <color rgb="FF000000"/>
      <name val="Arial"/>
    </font>
    <font>
      <b/>
      <i val="0"/>
      <strike val="0"/>
      <u val="none"/>
      <sz val="11.0"/>
      <color rgb="FF000000"/>
      <name val="Calibri"/>
    </font>
    <font>
      <b/>
      <i val="0"/>
      <strike val="0"/>
      <u val="none"/>
      <sz val="11.0"/>
      <color rgb="FFFFD966"/>
      <name val="Arial"/>
    </font>
    <font>
      <b val="0"/>
      <i val="0"/>
      <strike val="0"/>
      <u val="none"/>
      <sz val="9.0"/>
      <color rgb="FF555555"/>
      <name val="Arial"/>
    </font>
    <font>
      <b val="0"/>
      <i/>
      <strike val="0"/>
      <u val="none"/>
      <sz val="12.0"/>
      <color rgb="FF000000"/>
      <name val="Calibri"/>
    </font>
    <font>
      <b/>
      <i val="0"/>
      <strike val="0"/>
      <u val="none"/>
      <sz val="8.0"/>
      <color rgb="FF980000"/>
      <name val="Verdana"/>
    </font>
    <font>
      <b val="0"/>
      <i/>
      <strike val="0"/>
      <u val="none"/>
      <sz val="11.0"/>
      <color rgb="FF000000"/>
      <name val="Courier New"/>
    </font>
    <font>
      <b/>
      <i/>
      <strike val="0"/>
      <u val="none"/>
      <sz val="11.0"/>
      <color rgb="FF000000"/>
      <name val="Calibri"/>
    </font>
    <font>
      <b/>
      <i val="0"/>
      <strike val="0"/>
      <u val="none"/>
      <sz val="11.0"/>
      <color rgb="FF006100"/>
      <name val="Arial"/>
    </font>
    <font>
      <b val="0"/>
      <i val="0"/>
      <strike val="0"/>
      <u val="none"/>
      <sz val="11.0"/>
      <color rgb="FF000000"/>
      <name val="Calibri"/>
    </font>
    <font>
      <b val="0"/>
      <i val="0"/>
      <strike val="0"/>
      <u val="none"/>
      <sz val="10.0"/>
      <color rgb="FF000000"/>
      <name val="Calibri"/>
    </font>
    <font>
      <b val="0"/>
      <i val="0"/>
      <strike val="0"/>
      <u val="none"/>
      <sz val="10.0"/>
      <color rgb="FF000000"/>
      <name val="Arial"/>
    </font>
    <font>
      <b val="0"/>
      <i val="0"/>
      <strike val="0"/>
      <u val="none"/>
      <sz val="10.0"/>
      <color rgb="FF000000"/>
      <name val="Arial"/>
    </font>
    <font>
      <b val="0"/>
      <i val="0"/>
      <strike val="0"/>
      <u val="none"/>
      <sz val="11.0"/>
      <color rgb="FF000000"/>
      <name val="Calibri"/>
    </font>
    <font>
      <b/>
      <i val="0"/>
      <strike val="0"/>
      <u val="none"/>
      <sz val="12.0"/>
      <color rgb="FF000000"/>
      <name val="Calibri"/>
    </font>
    <font>
      <b val="0"/>
      <i val="0"/>
      <strike val="0"/>
      <u val="none"/>
      <sz val="10.0"/>
      <color rgb="FF000000"/>
      <name val="Arial"/>
    </font>
    <font>
      <b val="0"/>
      <i val="0"/>
      <strike val="0"/>
      <u val="none"/>
      <sz val="11.0"/>
      <color rgb="FF000000"/>
      <name val="Arial"/>
    </font>
    <font>
      <b/>
      <i val="0"/>
      <strike val="0"/>
      <u val="none"/>
      <sz val="12.0"/>
      <color rgb="FF000000"/>
      <name val="Arial"/>
    </font>
    <font>
      <b/>
      <i/>
      <strike val="0"/>
      <u/>
      <sz val="12.0"/>
      <color rgb="FF000000"/>
      <name val="Calibri"/>
    </font>
    <font>
      <b val="0"/>
      <i/>
      <strike val="0"/>
      <u val="none"/>
      <sz val="10.0"/>
      <color rgb="FF000000"/>
      <name val="Georgia"/>
    </font>
    <font>
      <b/>
      <i val="0"/>
      <strike val="0"/>
      <u val="none"/>
      <sz val="12.0"/>
      <color rgb="FF000000"/>
      <name val="Times New Roman"/>
    </font>
    <font>
      <b val="0"/>
      <i/>
      <strike val="0"/>
      <u val="none"/>
      <sz val="10.0"/>
      <color rgb="FF000000"/>
      <name val="Georgia"/>
    </font>
    <font>
      <b/>
      <i/>
      <strike val="0"/>
      <u val="none"/>
      <sz val="10.0"/>
      <color rgb="FFFF0000"/>
      <name val="Arial"/>
    </font>
    <font>
      <b/>
      <i val="0"/>
      <strike val="0"/>
      <u val="none"/>
      <sz val="8.0"/>
      <color rgb="FF980000"/>
      <name val="Verdana"/>
    </font>
    <font>
      <b val="0"/>
      <i val="0"/>
      <strike val="0"/>
      <u val="none"/>
      <sz val="11.0"/>
      <color rgb="FF000000"/>
      <name val="Calibri"/>
    </font>
    <font>
      <b/>
      <i/>
      <strike val="0"/>
      <u val="none"/>
      <sz val="12.0"/>
      <color rgb="FF000000"/>
      <name val="Calibri"/>
    </font>
    <font>
      <b/>
      <i/>
      <strike val="0"/>
      <u val="none"/>
      <sz val="11.0"/>
      <color rgb="FF000000"/>
      <name val="Arial"/>
    </font>
    <font>
      <b val="0"/>
      <i val="0"/>
      <strike val="0"/>
      <u val="none"/>
      <sz val="11.0"/>
      <color rgb="FF000000"/>
      <name val="Calibri"/>
    </font>
    <font>
      <b val="0"/>
      <i val="0"/>
      <strike val="0"/>
      <u val="none"/>
      <sz val="11.0"/>
      <color rgb="FF9C6500"/>
      <name val="Calibri"/>
    </font>
    <font>
      <b/>
      <i val="0"/>
      <strike val="0"/>
      <u val="none"/>
      <sz val="11.0"/>
      <color rgb="FF000000"/>
      <name val="Arial"/>
    </font>
    <font>
      <b/>
      <i val="0"/>
      <strike val="0"/>
      <u val="none"/>
      <sz val="10.0"/>
      <color rgb="FFFF0000"/>
      <name val="Arial"/>
    </font>
    <font>
      <b/>
      <i val="0"/>
      <strike val="0"/>
      <u val="none"/>
      <sz val="10.0"/>
      <color rgb="FFFF0000"/>
      <name val="Arial"/>
    </font>
    <font>
      <b val="0"/>
      <i/>
      <strike val="0"/>
      <u val="none"/>
      <sz val="10.0"/>
      <color rgb="FF000000"/>
      <name val="Georgia"/>
    </font>
    <font>
      <b/>
      <i/>
      <strike val="0"/>
      <u val="none"/>
      <sz val="11.0"/>
      <color rgb="FF000000"/>
      <name val="Calibri"/>
    </font>
    <font>
      <b/>
      <i val="0"/>
      <strike val="0"/>
      <u val="none"/>
      <sz val="10.0"/>
      <color rgb="FF000000"/>
      <name val="Arial"/>
    </font>
    <font>
      <b/>
      <i val="0"/>
      <strike val="0"/>
      <u val="none"/>
      <sz val="11.0"/>
      <color rgb="FF000000"/>
      <name val="Arial"/>
    </font>
    <font>
      <b val="0"/>
      <i val="0"/>
      <strike val="0"/>
      <u val="none"/>
      <sz val="10.0"/>
      <color rgb="FF000000"/>
      <name val="Arial"/>
    </font>
    <font>
      <b/>
      <i val="0"/>
      <strike val="0"/>
      <u val="none"/>
      <sz val="11.0"/>
      <color rgb="FF000000"/>
      <name val="Arial"/>
    </font>
    <font>
      <b val="0"/>
      <i/>
      <strike val="0"/>
      <u val="none"/>
      <sz val="10.0"/>
      <color rgb="FF000000"/>
      <name val="Arial"/>
    </font>
    <font>
      <b val="0"/>
      <i val="0"/>
      <strike val="0"/>
      <u val="none"/>
      <sz val="10.0"/>
      <color rgb="FF000000"/>
      <name val="Arial"/>
    </font>
    <font>
      <b/>
      <i/>
      <strike val="0"/>
      <u val="none"/>
      <sz val="11.0"/>
      <color rgb="FF000000"/>
      <name val="Calibri"/>
    </font>
    <font>
      <b val="0"/>
      <i val="0"/>
      <strike val="0"/>
      <u val="none"/>
      <sz val="10.0"/>
      <color rgb="FF000000"/>
      <name val="Arial"/>
    </font>
    <font>
      <b val="0"/>
      <i val="0"/>
      <strike val="0"/>
      <u val="none"/>
      <sz val="11.0"/>
      <color rgb="FF000000"/>
      <name val="Calibri"/>
    </font>
    <font>
      <b/>
      <i/>
      <strike val="0"/>
      <u val="none"/>
      <sz val="11.0"/>
      <color rgb="FF000000"/>
      <name val="Calibri"/>
    </font>
    <font>
      <b val="0"/>
      <i val="0"/>
      <strike val="0"/>
      <u val="none"/>
      <sz val="10.0"/>
      <color rgb="FF000000"/>
      <name val="Courier New"/>
    </font>
    <font>
      <b val="0"/>
      <i val="0"/>
      <strike val="0"/>
      <u val="none"/>
      <sz val="10.0"/>
      <color rgb="FF000000"/>
      <name val="Arial"/>
    </font>
    <font>
      <b val="0"/>
      <i/>
      <strike val="0"/>
      <u val="none"/>
      <sz val="11.0"/>
      <color rgb="FF000000"/>
      <name val="Arial"/>
    </font>
    <font>
      <b val="0"/>
      <i val="0"/>
      <strike val="0"/>
      <u val="none"/>
      <sz val="10.0"/>
      <color rgb="FF000000"/>
      <name val="Arial"/>
    </font>
    <font>
      <b val="0"/>
      <i val="0"/>
      <strike val="0"/>
      <u val="none"/>
      <sz val="11.0"/>
      <color rgb="FF000000"/>
      <name val="Arial"/>
    </font>
    <font>
      <b val="0"/>
      <i val="0"/>
      <strike val="0"/>
      <u val="none"/>
      <sz val="10.0"/>
      <color rgb="FF000000"/>
      <name val="Arial"/>
    </font>
    <font>
      <b/>
      <i/>
      <strike val="0"/>
      <u val="none"/>
      <sz val="14.0"/>
      <color rgb="FFFFD966"/>
      <name val="Calibri"/>
    </font>
    <font>
      <b/>
      <i/>
      <strike val="0"/>
      <u val="none"/>
      <sz val="14.0"/>
      <color rgb="FF000000"/>
      <name val="Arial"/>
    </font>
    <font>
      <b/>
      <i/>
      <strike val="0"/>
      <u val="none"/>
      <sz val="10.0"/>
      <color rgb="FF000000"/>
      <name val="Calibri"/>
    </font>
    <font>
      <b val="0"/>
      <i/>
      <strike val="0"/>
      <u val="none"/>
      <sz val="11.0"/>
      <color rgb="FFFF0000"/>
      <name val="Calibri"/>
    </font>
    <font>
      <b/>
      <i val="0"/>
      <strike val="0"/>
      <u val="none"/>
      <sz val="11.0"/>
      <color rgb="FF000000"/>
      <name val="Arial"/>
    </font>
    <font>
      <b/>
      <i val="0"/>
      <strike val="0"/>
      <u val="none"/>
      <sz val="11.0"/>
      <color rgb="FF000000"/>
      <name val="Calibri"/>
    </font>
    <font>
      <b val="0"/>
      <i val="0"/>
      <strike val="0"/>
      <u val="none"/>
      <sz val="11.0"/>
      <color rgb="FF000000"/>
      <name val="Arial"/>
    </font>
    <font>
      <b/>
      <i val="0"/>
      <strike val="0"/>
      <u val="none"/>
      <sz val="12.0"/>
      <color rgb="FF000000"/>
      <name val="Calibri"/>
    </font>
    <font>
      <b val="0"/>
      <i/>
      <strike val="0"/>
      <u val="none"/>
      <sz val="11.0"/>
      <color rgb="FF000000"/>
      <name val="Arial"/>
    </font>
    <font>
      <b/>
      <i/>
      <strike val="0"/>
      <u val="none"/>
      <sz val="10.0"/>
      <color rgb="FF000000"/>
      <name val="Arial"/>
    </font>
    <font>
      <b/>
      <i/>
      <strike val="0"/>
      <u val="none"/>
      <sz val="11.0"/>
      <color rgb="FF000000"/>
      <name val="Calibri"/>
    </font>
    <font>
      <b/>
      <i/>
      <strike val="0"/>
      <u val="none"/>
      <sz val="11.0"/>
      <color rgb="FF000000"/>
      <name val="Calibri"/>
    </font>
    <font>
      <b/>
      <i val="0"/>
      <strike val="0"/>
      <u val="none"/>
      <sz val="11.0"/>
      <color rgb="FF000000"/>
      <name val="Calibri"/>
    </font>
    <font>
      <b val="0"/>
      <i val="0"/>
      <strike val="0"/>
      <u val="none"/>
      <sz val="11.0"/>
      <color rgb="FF000000"/>
      <name val="Courier New"/>
    </font>
    <font>
      <b/>
      <i/>
      <strike val="0"/>
      <u val="none"/>
      <sz val="11.0"/>
      <color rgb="FF000000"/>
      <name val="Calibri"/>
    </font>
    <font>
      <b/>
      <i/>
      <strike val="0"/>
      <u val="none"/>
      <sz val="11.0"/>
      <color rgb="FF000000"/>
      <name val="Courier New"/>
    </font>
    <font>
      <b val="0"/>
      <i/>
      <strike val="0"/>
      <u val="none"/>
      <sz val="12.0"/>
      <color rgb="FF000000"/>
      <name val="Arial"/>
    </font>
    <font>
      <b val="0"/>
      <i val="0"/>
      <strike val="0"/>
      <u val="none"/>
      <sz val="11.0"/>
      <color rgb="FF000000"/>
      <name val="Calibri"/>
    </font>
    <font>
      <b/>
      <i val="0"/>
      <strike val="0"/>
      <u val="none"/>
      <sz val="12.0"/>
      <color rgb="FF000000"/>
      <name val="Arial"/>
    </font>
    <font>
      <b val="0"/>
      <i/>
      <strike val="0"/>
      <u val="none"/>
      <sz val="10.0"/>
      <color rgb="FF000000"/>
      <name val="Georgia"/>
    </font>
    <font>
      <b/>
      <i val="0"/>
      <strike val="0"/>
      <u val="none"/>
      <sz val="12.0"/>
      <color rgb="FF000000"/>
      <name val="Calibri"/>
    </font>
    <font>
      <b/>
      <i/>
      <strike val="0"/>
      <u val="none"/>
      <sz val="11.0"/>
      <color rgb="FF000000"/>
      <name val="Calibri"/>
    </font>
    <font>
      <b/>
      <i val="0"/>
      <strike val="0"/>
      <u val="none"/>
      <sz val="11.0"/>
      <color rgb="FF000000"/>
      <name val="Calibri"/>
    </font>
    <font>
      <b/>
      <i/>
      <strike val="0"/>
      <u val="none"/>
      <sz val="11.0"/>
      <color rgb="FF000000"/>
      <name val="Arial"/>
    </font>
    <font>
      <b val="0"/>
      <i/>
      <strike val="0"/>
      <u val="none"/>
      <sz val="12.0"/>
      <color rgb="FF000000"/>
      <name val="Arial"/>
    </font>
    <font>
      <b val="0"/>
      <i val="0"/>
      <strike val="0"/>
      <u val="none"/>
      <sz val="11.0"/>
      <color rgb="FF000000"/>
      <name val="Calibri"/>
    </font>
    <font>
      <b val="0"/>
      <i val="0"/>
      <strike val="0"/>
      <u val="none"/>
      <sz val="10.0"/>
      <color rgb="FF000000"/>
      <name val="Arial"/>
    </font>
  </fonts>
  <fills count="49">
    <fill>
      <patternFill patternType="none"/>
    </fill>
    <fill>
      <patternFill patternType="gray125">
        <bgColor rgb="FFFFFFFF"/>
      </patternFill>
    </fill>
    <fill>
      <patternFill patternType="solid">
        <fgColor rgb="FFC6EFCE"/>
        <bgColor indexed="64"/>
      </patternFill>
    </fill>
    <fill>
      <patternFill patternType="solid">
        <fgColor rgb="FFE36C09"/>
        <bgColor indexed="64"/>
      </patternFill>
    </fill>
    <fill>
      <patternFill patternType="solid">
        <fgColor rgb="FFFFFFCC"/>
        <bgColor indexed="64"/>
      </patternFill>
    </fill>
    <fill>
      <patternFill patternType="solid">
        <fgColor rgb="FFCCCCCC"/>
        <bgColor indexed="64"/>
      </patternFill>
    </fill>
    <fill>
      <patternFill patternType="solid">
        <fgColor rgb="FFFFEB9C"/>
        <bgColor indexed="64"/>
      </patternFill>
    </fill>
    <fill>
      <patternFill patternType="solid">
        <fgColor rgb="FFDBE5F1"/>
        <bgColor indexed="64"/>
      </patternFill>
    </fill>
    <fill>
      <patternFill patternType="solid">
        <fgColor rgb="FFEFEFEF"/>
        <bgColor indexed="64"/>
      </patternFill>
    </fill>
    <fill>
      <patternFill patternType="solid">
        <fgColor rgb="FFD9EAD3"/>
        <bgColor indexed="64"/>
      </patternFill>
    </fill>
    <fill>
      <patternFill patternType="solid">
        <fgColor rgb="FFBF9000"/>
        <bgColor indexed="64"/>
      </patternFill>
    </fill>
    <fill>
      <patternFill patternType="solid">
        <fgColor rgb="FF95B3D7"/>
        <bgColor indexed="64"/>
      </patternFill>
    </fill>
    <fill>
      <patternFill patternType="solid">
        <fgColor rgb="FF6AA84F"/>
        <bgColor indexed="64"/>
      </patternFill>
    </fill>
    <fill>
      <patternFill patternType="solid">
        <fgColor rgb="FFFFFFFF"/>
        <bgColor indexed="64"/>
      </patternFill>
    </fill>
    <fill>
      <patternFill patternType="solid">
        <fgColor rgb="FF9C6500"/>
        <bgColor indexed="64"/>
      </patternFill>
    </fill>
    <fill>
      <patternFill patternType="solid">
        <fgColor rgb="FFDD7E6B"/>
        <bgColor indexed="64"/>
      </patternFill>
    </fill>
    <fill>
      <patternFill patternType="solid">
        <fgColor rgb="FFB6D7A8"/>
        <bgColor indexed="64"/>
      </patternFill>
    </fill>
    <fill>
      <patternFill patternType="solid">
        <fgColor rgb="FF000000"/>
        <bgColor indexed="64"/>
      </patternFill>
    </fill>
    <fill>
      <patternFill patternType="solid">
        <fgColor rgb="FFF84836"/>
        <bgColor indexed="64"/>
      </patternFill>
    </fill>
    <fill>
      <patternFill patternType="solid">
        <fgColor rgb="FFFF9900"/>
        <bgColor indexed="64"/>
      </patternFill>
    </fill>
    <fill>
      <patternFill patternType="solid">
        <fgColor rgb="FFFFFF00"/>
        <bgColor indexed="64"/>
      </patternFill>
    </fill>
    <fill>
      <patternFill patternType="solid">
        <fgColor rgb="FF006100"/>
        <bgColor indexed="64"/>
      </patternFill>
    </fill>
    <fill>
      <patternFill patternType="solid">
        <fgColor rgb="FFE6B8AF"/>
        <bgColor indexed="64"/>
      </patternFill>
    </fill>
    <fill>
      <patternFill patternType="solid">
        <fgColor rgb="FFF4CCCC"/>
        <bgColor indexed="64"/>
      </patternFill>
    </fill>
    <fill>
      <patternFill patternType="solid">
        <fgColor rgb="FFB8CCE4"/>
        <bgColor indexed="64"/>
      </patternFill>
    </fill>
    <fill>
      <patternFill patternType="solid">
        <fgColor rgb="FFFFF2CC"/>
        <bgColor indexed="64"/>
      </patternFill>
    </fill>
    <fill>
      <patternFill patternType="solid">
        <fgColor rgb="FF38761D"/>
        <bgColor indexed="64"/>
      </patternFill>
    </fill>
    <fill>
      <patternFill patternType="solid">
        <fgColor rgb="FFFFD966"/>
        <bgColor indexed="64"/>
      </patternFill>
    </fill>
    <fill>
      <patternFill patternType="solid">
        <fgColor rgb="FF00FF00"/>
        <bgColor indexed="64"/>
      </patternFill>
    </fill>
    <fill>
      <patternFill patternType="solid">
        <fgColor rgb="FF4A86E8"/>
        <bgColor indexed="64"/>
      </patternFill>
    </fill>
    <fill>
      <patternFill patternType="solid">
        <fgColor rgb="FFFFC7CE"/>
        <bgColor indexed="64"/>
      </patternFill>
    </fill>
    <fill>
      <patternFill patternType="solid">
        <fgColor rgb="FFF3F3F3"/>
        <bgColor indexed="64"/>
      </patternFill>
    </fill>
    <fill>
      <patternFill patternType="solid">
        <fgColor rgb="FF4F81BD"/>
        <bgColor indexed="64"/>
      </patternFill>
    </fill>
    <fill>
      <patternFill patternType="solid">
        <fgColor rgb="FF00FFFF"/>
        <bgColor indexed="64"/>
      </patternFill>
    </fill>
    <fill>
      <patternFill patternType="solid">
        <fgColor rgb="FFF1C232"/>
        <bgColor indexed="64"/>
      </patternFill>
    </fill>
    <fill>
      <patternFill patternType="solid">
        <fgColor rgb="FFEEEEEE"/>
        <bgColor indexed="64"/>
      </patternFill>
    </fill>
    <fill>
      <patternFill patternType="solid">
        <fgColor rgb="FFC9DAF8"/>
        <bgColor indexed="64"/>
      </patternFill>
    </fill>
    <fill>
      <patternFill patternType="solid">
        <fgColor rgb="FFD5A6BD"/>
        <bgColor indexed="64"/>
      </patternFill>
    </fill>
    <fill>
      <patternFill patternType="solid">
        <fgColor rgb="FFFCE5CD"/>
        <bgColor indexed="64"/>
      </patternFill>
    </fill>
    <fill>
      <patternFill patternType="solid">
        <fgColor rgb="FFB7B7B7"/>
        <bgColor indexed="64"/>
      </patternFill>
    </fill>
    <fill>
      <patternFill patternType="solid">
        <fgColor rgb="FFDDDDDD"/>
        <bgColor indexed="64"/>
      </patternFill>
    </fill>
    <fill>
      <patternFill patternType="solid">
        <fgColor rgb="FFE69138"/>
        <bgColor indexed="64"/>
      </patternFill>
    </fill>
    <fill>
      <patternFill patternType="solid">
        <fgColor rgb="FFEAD1DC"/>
        <bgColor indexed="64"/>
      </patternFill>
    </fill>
    <fill>
      <patternFill patternType="solid">
        <fgColor rgb="FFFF0000"/>
        <bgColor indexed="64"/>
      </patternFill>
    </fill>
    <fill>
      <patternFill patternType="solid">
        <fgColor rgb="FFEA9999"/>
        <bgColor indexed="64"/>
      </patternFill>
    </fill>
    <fill>
      <patternFill patternType="solid">
        <fgColor rgb="FFD9D9D9"/>
        <bgColor indexed="64"/>
      </patternFill>
    </fill>
    <fill>
      <patternFill patternType="solid">
        <fgColor rgb="FFFF00FF"/>
        <bgColor indexed="64"/>
      </patternFill>
    </fill>
    <fill>
      <patternFill patternType="solid">
        <fgColor rgb="FF8064A2"/>
        <bgColor indexed="64"/>
      </patternFill>
    </fill>
    <fill>
      <patternFill patternType="solid">
        <fgColor rgb="FFE06666"/>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otted">
        <color rgb="FFFF0000"/>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tted">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ck">
        <color rgb="FF4F81BD"/>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bottom style="thick">
        <color rgb="FF4F81BD"/>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dotted">
        <color rgb="FFFF0000"/>
      </top>
      <bottom style="dotted">
        <color rgb="FFFF0000"/>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dotted">
        <color rgb="FFFF0000"/>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1">
    <xf borderId="0" fillId="0" fontId="0" numFmtId="0"/>
  </cellStyleXfs>
  <cellXfs count="696">
    <xf borderId="0" fillId="0" fontId="0" numFmtId="0" xfId="0" applyAlignment="1">
      <alignment horizontal="general" vertical="bottom" wrapText="1"/>
    </xf>
    <xf borderId="1" fillId="2" fontId="1" numFmtId="164" xfId="0" applyAlignment="1" applyBorder="1" applyFill="1" applyFont="1" applyNumberFormat="1">
      <alignment horizontal="general" vertical="bottom" wrapText="1"/>
    </xf>
    <xf borderId="1" fillId="3" fontId="2" numFmtId="0" xfId="0" applyAlignment="1" applyBorder="1" applyFill="1" applyFont="1">
      <alignment horizontal="left" vertical="center"/>
    </xf>
    <xf borderId="1" fillId="2" fontId="3" numFmtId="0" xfId="0" applyAlignment="1" applyBorder="1" applyFill="1" applyFont="1">
      <alignment horizontal="center" vertical="center"/>
    </xf>
    <xf borderId="1" fillId="4" fontId="4" numFmtId="0" xfId="0" applyBorder="1" applyFill="1" applyFont="1"/>
    <xf borderId="2" fillId="5" fontId="0" numFmtId="0" xfId="0" applyAlignment="1" applyBorder="1" applyFill="1">
      <alignment horizontal="general" vertical="bottom" wrapText="1"/>
    </xf>
    <xf borderId="1" fillId="3" fontId="5" numFmtId="0" xfId="0" applyAlignment="1" applyBorder="1" applyFill="1" applyFont="1">
      <alignment horizontal="center" vertical="center"/>
    </xf>
    <xf borderId="1" fillId="6" fontId="6" numFmtId="164" xfId="0" applyAlignment="1" applyBorder="1" applyFill="1" applyFont="1" applyNumberFormat="1">
      <alignment horizontal="general" vertical="bottom" wrapText="1"/>
    </xf>
    <xf borderId="3" fillId="2" fontId="7" numFmtId="0" xfId="0" applyAlignment="1" applyBorder="1" applyFill="1" applyFont="1">
      <alignment horizontal="center" vertical="center" wrapText="1"/>
    </xf>
    <xf borderId="1" fillId="3" fontId="8" numFmtId="0" xfId="0" applyAlignment="1" applyBorder="1" applyFill="1" applyFont="1">
      <alignment horizontal="center" vertical="center"/>
    </xf>
    <xf borderId="1" fillId="7" fontId="9" numFmtId="0" xfId="0" applyAlignment="1" applyBorder="1" applyFill="1" applyFont="1">
      <alignment horizontal="general" vertical="center"/>
    </xf>
    <xf borderId="4" fillId="2" fontId="10" numFmtId="0" xfId="0" applyAlignment="1" applyBorder="1" applyFill="1" applyFont="1">
      <alignment horizontal="left" vertical="center"/>
    </xf>
    <xf borderId="1" fillId="4" fontId="11" numFmtId="0" xfId="0" applyAlignment="1" applyBorder="1" applyFill="1" applyFont="1">
      <alignment horizontal="left" vertical="center" wrapText="1"/>
    </xf>
    <xf borderId="1" fillId="8" fontId="12" numFmtId="165" xfId="0" applyBorder="1" applyFill="1" applyFont="1" applyNumberFormat="1"/>
    <xf borderId="1" fillId="9" fontId="13" numFmtId="166" xfId="0" applyBorder="1" applyFill="1" applyFont="1" applyNumberFormat="1"/>
    <xf borderId="5" fillId="9" fontId="0" numFmtId="0" xfId="0" applyAlignment="1" applyBorder="1" applyFill="1">
      <alignment horizontal="general" vertical="bottom" wrapText="1"/>
    </xf>
    <xf borderId="6" fillId="2" fontId="14" numFmtId="164" xfId="0" applyAlignment="1" applyBorder="1" applyFill="1" applyFont="1" applyNumberFormat="1">
      <alignment horizontal="left" vertical="bottom"/>
    </xf>
    <xf borderId="1" fillId="9" fontId="15" numFmtId="167" xfId="0" applyAlignment="1" applyBorder="1" applyFill="1" applyFont="1" applyNumberFormat="1">
      <alignment horizontal="center" vertical="center"/>
    </xf>
    <xf borderId="1" fillId="10" fontId="16" numFmtId="0" xfId="0" applyAlignment="1" applyBorder="1" applyFill="1" applyFont="1">
      <alignment horizontal="center" vertical="center" wrapText="1"/>
    </xf>
    <xf borderId="6" fillId="2" fontId="17" numFmtId="164" xfId="0" applyAlignment="1" applyBorder="1" applyFill="1" applyFont="1" applyNumberFormat="1">
      <alignment horizontal="center" vertical="bottom"/>
    </xf>
    <xf borderId="7" fillId="4" fontId="0" numFmtId="0" xfId="0" applyAlignment="1" applyBorder="1" applyFill="1">
      <alignment horizontal="general" vertical="bottom" wrapText="1"/>
    </xf>
    <xf borderId="1" fillId="3" fontId="18" numFmtId="164" xfId="0" applyAlignment="1" applyBorder="1" applyFill="1" applyFont="1" applyNumberFormat="1">
      <alignment horizontal="center" vertical="center" wrapText="1"/>
    </xf>
    <xf borderId="1" fillId="7" fontId="19" numFmtId="168" xfId="0" applyAlignment="1" applyBorder="1" applyFill="1" applyFont="1" applyNumberFormat="1">
      <alignment horizontal="center" vertical="center"/>
    </xf>
    <xf borderId="1" fillId="9" fontId="20" numFmtId="0" xfId="0" applyBorder="1" applyFill="1" applyFont="1"/>
    <xf borderId="1" fillId="11" fontId="21" numFmtId="167" xfId="0" applyAlignment="1" applyBorder="1" applyFill="1" applyFont="1" applyNumberFormat="1">
      <alignment horizontal="center" vertical="center" wrapText="1"/>
    </xf>
    <xf borderId="1" fillId="4" fontId="22" numFmtId="0" xfId="0" applyAlignment="1" applyBorder="1" applyFill="1" applyFont="1">
      <alignment horizontal="left" vertical="center"/>
    </xf>
    <xf borderId="1" fillId="12" fontId="23" numFmtId="0" xfId="0" applyAlignment="1" applyBorder="1" applyFill="1" applyFont="1">
      <alignment horizontal="center" vertical="center" wrapText="1"/>
    </xf>
    <xf borderId="1" fillId="4" fontId="24" numFmtId="166" xfId="0" applyBorder="1" applyFill="1" applyFont="1" applyNumberFormat="1"/>
    <xf borderId="1" fillId="7" fontId="25" numFmtId="0" xfId="0" applyBorder="1" applyFill="1" applyFont="1"/>
    <xf borderId="1" fillId="0" fontId="26" numFmtId="0" xfId="0" applyBorder="1" applyFont="1"/>
    <xf borderId="1" fillId="4" fontId="27" numFmtId="164" xfId="0" applyBorder="1" applyFill="1" applyFont="1" applyNumberFormat="1"/>
    <xf borderId="8" fillId="2" fontId="28" numFmtId="0" xfId="0" applyAlignment="1" applyBorder="1" applyFill="1" applyFont="1">
      <alignment horizontal="left" vertical="center"/>
    </xf>
    <xf borderId="1" fillId="9" fontId="29" numFmtId="0" xfId="0" applyAlignment="1" applyBorder="1" applyFill="1" applyFont="1">
      <alignment horizontal="center" vertical="center" wrapText="1"/>
    </xf>
    <xf borderId="9" fillId="9" fontId="30" numFmtId="168" xfId="0" applyAlignment="1" applyBorder="1" applyFill="1" applyFont="1" applyNumberFormat="1">
      <alignment horizontal="left" vertical="bottom"/>
    </xf>
    <xf borderId="1" fillId="2" fontId="31" numFmtId="0" xfId="0" applyAlignment="1" applyBorder="1" applyFill="1" applyFont="1">
      <alignment horizontal="center" vertical="bottom"/>
    </xf>
    <xf borderId="0" fillId="2" fontId="32" numFmtId="0" xfId="0" applyFill="1" applyFont="1"/>
    <xf borderId="1" fillId="4" fontId="33" numFmtId="164" xfId="0" applyBorder="1" applyFill="1" applyFont="1" applyNumberFormat="1"/>
    <xf borderId="10" fillId="4" fontId="34" numFmtId="0" xfId="0" applyAlignment="1" applyBorder="1" applyFill="1" applyFont="1">
      <alignment horizontal="general" vertical="bottom" wrapText="1"/>
    </xf>
    <xf borderId="11" fillId="0" fontId="35" numFmtId="0" xfId="0" applyBorder="1" applyFont="1"/>
    <xf borderId="1" fillId="0" fontId="36" numFmtId="164" xfId="0" applyAlignment="1" applyBorder="1" applyFont="1" applyNumberFormat="1">
      <alignment horizontal="center" vertical="center"/>
    </xf>
    <xf borderId="0" fillId="2" fontId="0" numFmtId="0" xfId="0" applyAlignment="1" applyFill="1">
      <alignment horizontal="general" vertical="bottom" wrapText="1"/>
    </xf>
    <xf borderId="1" fillId="4" fontId="37" numFmtId="169" xfId="0" applyAlignment="1" applyBorder="1" applyFill="1" applyFont="1" applyNumberFormat="1">
      <alignment horizontal="center" vertical="bottom"/>
    </xf>
    <xf borderId="10" fillId="9" fontId="38" numFmtId="167" xfId="0" applyBorder="1" applyFill="1" applyFont="1" applyNumberFormat="1"/>
    <xf borderId="6" fillId="2" fontId="0" numFmtId="0" xfId="0" applyAlignment="1" applyBorder="1" applyFill="1">
      <alignment horizontal="general" vertical="bottom" wrapText="1"/>
    </xf>
    <xf borderId="1" fillId="4" fontId="39" numFmtId="0" xfId="0" applyAlignment="1" applyBorder="1" applyFill="1" applyFont="1">
      <alignment horizontal="general" vertical="center" wrapText="1"/>
    </xf>
    <xf borderId="1" fillId="4" fontId="40" numFmtId="0" xfId="0" applyBorder="1" applyFill="1" applyFont="1"/>
    <xf borderId="1" fillId="11" fontId="41" numFmtId="0" xfId="0" applyAlignment="1" applyBorder="1" applyFill="1" applyFont="1">
      <alignment horizontal="left" vertical="center" wrapText="1"/>
    </xf>
    <xf borderId="1" fillId="11" fontId="42" numFmtId="166" xfId="0" applyAlignment="1" applyBorder="1" applyFill="1" applyFont="1" applyNumberFormat="1">
      <alignment horizontal="right" vertical="bottom"/>
    </xf>
    <xf borderId="1" fillId="13" fontId="43" numFmtId="0" xfId="0" applyAlignment="1" applyBorder="1" applyFill="1" applyFont="1">
      <alignment horizontal="center" vertical="center"/>
    </xf>
    <xf borderId="9" fillId="0" fontId="44" numFmtId="0" xfId="0" applyAlignment="1" applyBorder="1" applyFont="1">
      <alignment horizontal="center" vertical="center"/>
    </xf>
    <xf borderId="1" fillId="2" fontId="45" numFmtId="0" xfId="0" applyAlignment="1" applyBorder="1" applyFill="1" applyFont="1">
      <alignment horizontal="left" vertical="center"/>
    </xf>
    <xf borderId="12" fillId="3" fontId="46" numFmtId="0" xfId="0" applyBorder="1" applyFill="1" applyFont="1"/>
    <xf borderId="1" fillId="0" fontId="47" numFmtId="165" xfId="0" applyBorder="1" applyFont="1" applyNumberFormat="1"/>
    <xf borderId="1" fillId="4" fontId="48" numFmtId="164" xfId="0" applyBorder="1" applyFill="1" applyFont="1" applyNumberFormat="1"/>
    <xf borderId="1" fillId="2" fontId="49" numFmtId="0" xfId="0" applyAlignment="1" applyBorder="1" applyFill="1" applyFont="1">
      <alignment horizontal="center" vertical="center"/>
    </xf>
    <xf borderId="1" fillId="4" fontId="50" numFmtId="0" xfId="0" applyAlignment="1" applyBorder="1" applyFill="1" applyFont="1">
      <alignment horizontal="center" vertical="center"/>
    </xf>
    <xf borderId="1" fillId="4" fontId="51" numFmtId="0" xfId="0" applyAlignment="1" applyBorder="1" applyFill="1" applyFont="1">
      <alignment horizontal="center" vertical="center" wrapText="1"/>
    </xf>
    <xf borderId="1" fillId="0" fontId="52" numFmtId="0" xfId="0" applyAlignment="1" applyBorder="1" applyFont="1">
      <alignment horizontal="center" vertical="bottom"/>
    </xf>
    <xf borderId="9" fillId="4" fontId="53" numFmtId="0" xfId="0" applyAlignment="1" applyBorder="1" applyFill="1" applyFont="1">
      <alignment horizontal="general" vertical="bottom" wrapText="1"/>
    </xf>
    <xf borderId="0" fillId="3" fontId="54" numFmtId="0" xfId="0" applyAlignment="1" applyFill="1" applyFont="1">
      <alignment horizontal="center" vertical="center"/>
    </xf>
    <xf borderId="1" fillId="3" fontId="55" numFmtId="164" xfId="0" applyAlignment="1" applyBorder="1" applyFill="1" applyFont="1" applyNumberFormat="1">
      <alignment horizontal="center" vertical="center"/>
    </xf>
    <xf borderId="13" fillId="2" fontId="56" numFmtId="164" xfId="0" applyBorder="1" applyFill="1" applyFont="1" applyNumberFormat="1"/>
    <xf borderId="1" fillId="14" fontId="57" numFmtId="0" xfId="0" applyAlignment="1" applyBorder="1" applyFill="1" applyFont="1">
      <alignment horizontal="center" vertical="center" wrapText="1"/>
    </xf>
    <xf borderId="1" fillId="15" fontId="58" numFmtId="164" xfId="0" applyAlignment="1" applyBorder="1" applyFill="1" applyFont="1" applyNumberFormat="1">
      <alignment horizontal="center" vertical="center" wrapText="1"/>
    </xf>
    <xf borderId="1" fillId="16" fontId="59" numFmtId="166" xfId="0" applyBorder="1" applyFill="1" applyFont="1" applyNumberFormat="1"/>
    <xf borderId="1" fillId="0" fontId="60" numFmtId="0" xfId="0" applyBorder="1" applyFont="1"/>
    <xf borderId="1" fillId="7" fontId="61" numFmtId="0" xfId="0" applyAlignment="1" applyBorder="1" applyFill="1" applyFont="1">
      <alignment horizontal="center" vertical="center"/>
    </xf>
    <xf borderId="1" fillId="13" fontId="0" numFmtId="0" xfId="0" applyAlignment="1" applyBorder="1" applyFill="1">
      <alignment horizontal="center" vertical="center" wrapText="1"/>
    </xf>
    <xf borderId="9" fillId="0" fontId="62" numFmtId="0" xfId="0" applyBorder="1" applyFont="1"/>
    <xf borderId="1" fillId="17" fontId="0" numFmtId="0" xfId="0" applyAlignment="1" applyBorder="1" applyFill="1">
      <alignment horizontal="general" vertical="bottom" wrapText="1"/>
    </xf>
    <xf borderId="1" fillId="3" fontId="63" numFmtId="167" xfId="0" applyAlignment="1" applyBorder="1" applyFill="1" applyFont="1" applyNumberFormat="1">
      <alignment horizontal="center" vertical="bottom" wrapText="1"/>
    </xf>
    <xf borderId="1" fillId="15" fontId="64" numFmtId="3" xfId="0" applyAlignment="1" applyBorder="1" applyFill="1" applyFont="1" applyNumberFormat="1">
      <alignment horizontal="center" vertical="center" wrapText="1"/>
    </xf>
    <xf borderId="1" fillId="4" fontId="65" numFmtId="0" xfId="0" applyAlignment="1" applyBorder="1" applyFill="1" applyFont="1">
      <alignment horizontal="center" vertical="center"/>
    </xf>
    <xf borderId="1" fillId="9" fontId="66" numFmtId="0" xfId="0" applyAlignment="1" applyBorder="1" applyFill="1" applyFont="1">
      <alignment horizontal="center" vertical="center" wrapText="1"/>
    </xf>
    <xf borderId="14" fillId="2" fontId="67" numFmtId="164" xfId="0" applyBorder="1" applyFill="1" applyFont="1" applyNumberFormat="1"/>
    <xf borderId="0" fillId="2" fontId="68" numFmtId="169" xfId="0" applyAlignment="1" applyFill="1" applyFont="1" applyNumberFormat="1">
      <alignment horizontal="center" vertical="bottom"/>
    </xf>
    <xf borderId="5" fillId="9" fontId="69" numFmtId="0" xfId="0" applyBorder="1" applyFill="1" applyFont="1"/>
    <xf borderId="3" fillId="0" fontId="70" numFmtId="0" xfId="0" applyAlignment="1" applyBorder="1" applyFont="1">
      <alignment horizontal="general" vertical="bottom" wrapText="1"/>
    </xf>
    <xf borderId="6" fillId="18" fontId="71" numFmtId="166" xfId="0" applyAlignment="1" applyBorder="1" applyFill="1" applyFont="1" applyNumberFormat="1">
      <alignment horizontal="general" vertical="center"/>
    </xf>
    <xf borderId="1" fillId="7" fontId="72" numFmtId="9" xfId="0" applyBorder="1" applyFill="1" applyFont="1" applyNumberFormat="1"/>
    <xf borderId="1" fillId="7" fontId="73" numFmtId="166" xfId="0" applyBorder="1" applyFill="1" applyFont="1" applyNumberFormat="1"/>
    <xf borderId="9" fillId="3" fontId="74" numFmtId="0" xfId="0" applyBorder="1" applyFill="1" applyFont="1"/>
    <xf borderId="15" fillId="0" fontId="0" numFmtId="0" xfId="0" applyAlignment="1" applyBorder="1">
      <alignment horizontal="general" vertical="bottom" wrapText="1"/>
    </xf>
    <xf borderId="11" fillId="0" fontId="75" numFmtId="0" xfId="0" applyBorder="1" applyFont="1"/>
    <xf borderId="0" fillId="2" fontId="76" numFmtId="0" xfId="0" applyAlignment="1" applyFill="1" applyFont="1">
      <alignment horizontal="general" vertical="center"/>
    </xf>
    <xf borderId="1" fillId="4" fontId="77" numFmtId="0" xfId="0" applyAlignment="1" applyBorder="1" applyFill="1" applyFont="1">
      <alignment horizontal="general" vertical="bottom" wrapText="1"/>
    </xf>
    <xf borderId="1" fillId="19" fontId="78" numFmtId="170" xfId="0" applyAlignment="1" applyBorder="1" applyFill="1" applyFont="1" applyNumberFormat="1">
      <alignment horizontal="center" vertical="center" wrapText="1"/>
    </xf>
    <xf borderId="1" fillId="4" fontId="0" numFmtId="0" xfId="0" applyAlignment="1" applyBorder="1" applyFill="1">
      <alignment horizontal="general" vertical="bottom" wrapText="1"/>
    </xf>
    <xf borderId="1" fillId="2" fontId="79" numFmtId="3" xfId="0" applyAlignment="1" applyBorder="1" applyFill="1" applyFont="1" applyNumberFormat="1">
      <alignment horizontal="center" vertical="bottom" wrapText="1"/>
    </xf>
    <xf borderId="1" fillId="8" fontId="80" numFmtId="164" xfId="0" applyBorder="1" applyFill="1" applyFont="1" applyNumberFormat="1"/>
    <xf borderId="16" fillId="0" fontId="81" numFmtId="0" xfId="0" applyAlignment="1" applyBorder="1" applyFont="1">
      <alignment horizontal="center" vertical="center" wrapText="1"/>
    </xf>
    <xf borderId="1" fillId="4" fontId="82" numFmtId="164" xfId="0" applyAlignment="1" applyBorder="1" applyFill="1" applyFont="1" applyNumberFormat="1">
      <alignment horizontal="general" vertical="bottom" wrapText="1"/>
    </xf>
    <xf borderId="0" fillId="13" fontId="0" numFmtId="0" xfId="0" applyAlignment="1" applyFill="1">
      <alignment horizontal="left" vertical="bottom" wrapText="1"/>
    </xf>
    <xf borderId="17" fillId="3" fontId="83" numFmtId="0" xfId="0" applyAlignment="1" applyBorder="1" applyFill="1" applyFont="1">
      <alignment horizontal="center" vertical="center"/>
    </xf>
    <xf borderId="1" fillId="4" fontId="84" numFmtId="0" xfId="0" applyAlignment="1" applyBorder="1" applyFill="1" applyFont="1">
      <alignment horizontal="center" vertical="bottom"/>
    </xf>
    <xf borderId="18" fillId="2" fontId="85" numFmtId="0" xfId="0" applyAlignment="1" applyBorder="1" applyFill="1" applyFont="1">
      <alignment horizontal="general" vertical="bottom" wrapText="1"/>
    </xf>
    <xf borderId="2" fillId="9" fontId="86" numFmtId="0" xfId="0" applyAlignment="1" applyBorder="1" applyFill="1" applyFont="1">
      <alignment horizontal="center" vertical="center" wrapText="1"/>
    </xf>
    <xf borderId="19" fillId="3" fontId="87" numFmtId="0" xfId="0" applyAlignment="1" applyBorder="1" applyFill="1" applyFont="1">
      <alignment horizontal="center" vertical="bottom" wrapText="1"/>
    </xf>
    <xf borderId="1" fillId="2" fontId="88" numFmtId="0" xfId="0" applyAlignment="1" applyBorder="1" applyFill="1" applyFont="1">
      <alignment horizontal="left" vertical="center"/>
    </xf>
    <xf borderId="6" fillId="4" fontId="89" numFmtId="0" xfId="0" applyAlignment="1" applyBorder="1" applyFill="1" applyFont="1">
      <alignment horizontal="center" vertical="bottom" wrapText="1"/>
    </xf>
    <xf borderId="20" fillId="0" fontId="90" numFmtId="0" xfId="0" applyAlignment="1" applyBorder="1" applyFont="1">
      <alignment horizontal="center" vertical="bottom"/>
    </xf>
    <xf borderId="1" fillId="20" fontId="91" numFmtId="164" xfId="0" applyAlignment="1" applyBorder="1" applyFill="1" applyFont="1" applyNumberFormat="1">
      <alignment horizontal="center" vertical="center" wrapText="1"/>
    </xf>
    <xf borderId="1" fillId="0" fontId="92" numFmtId="1" xfId="0" applyAlignment="1" applyBorder="1" applyFont="1" applyNumberFormat="1">
      <alignment horizontal="center" vertical="bottom"/>
    </xf>
    <xf borderId="0" fillId="0" fontId="0" numFmtId="0" xfId="0" applyAlignment="1">
      <alignment horizontal="center" vertical="center" wrapText="1"/>
    </xf>
    <xf borderId="1" fillId="4" fontId="93" numFmtId="0" xfId="0" applyAlignment="1" applyBorder="1" applyFill="1" applyFont="1">
      <alignment horizontal="left" vertical="center"/>
    </xf>
    <xf borderId="1" fillId="21" fontId="94" numFmtId="0" xfId="0" applyAlignment="1" applyBorder="1" applyFill="1" applyFont="1">
      <alignment horizontal="center" vertical="center" wrapText="1"/>
    </xf>
    <xf borderId="1" fillId="22" fontId="95" numFmtId="3" xfId="0" applyAlignment="1" applyBorder="1" applyFill="1" applyFont="1" applyNumberFormat="1">
      <alignment horizontal="center" vertical="center" wrapText="1"/>
    </xf>
    <xf borderId="21" fillId="2" fontId="96" numFmtId="171" xfId="0" applyAlignment="1" applyBorder="1" applyFill="1" applyFont="1" applyNumberFormat="1">
      <alignment horizontal="left" vertical="center"/>
    </xf>
    <xf borderId="0" fillId="3" fontId="97" numFmtId="168" xfId="0" applyAlignment="1" applyFill="1" applyFont="1" applyNumberFormat="1">
      <alignment horizontal="center" vertical="center"/>
    </xf>
    <xf borderId="1" fillId="16" fontId="0" numFmtId="0" xfId="0" applyAlignment="1" applyBorder="1" applyFill="1">
      <alignment horizontal="general" vertical="bottom" wrapText="1"/>
    </xf>
    <xf borderId="3" fillId="0" fontId="0" numFmtId="0" xfId="0" applyAlignment="1" applyBorder="1">
      <alignment horizontal="general" vertical="bottom" wrapText="1"/>
    </xf>
    <xf borderId="11" fillId="2" fontId="98" numFmtId="0" xfId="0" applyAlignment="1" applyBorder="1" applyFill="1" applyFont="1">
      <alignment horizontal="center" vertical="bottom"/>
    </xf>
    <xf borderId="1" fillId="0" fontId="99" numFmtId="166" xfId="0" applyBorder="1" applyFont="1" applyNumberFormat="1"/>
    <xf borderId="1" fillId="0" fontId="100" numFmtId="3" xfId="0" applyAlignment="1" applyBorder="1" applyFont="1" applyNumberFormat="1">
      <alignment horizontal="center" vertical="center" wrapText="1"/>
    </xf>
    <xf borderId="1" fillId="3" fontId="101" numFmtId="168" xfId="0" applyAlignment="1" applyBorder="1" applyFill="1" applyFont="1" applyNumberFormat="1">
      <alignment horizontal="center" vertical="center"/>
    </xf>
    <xf borderId="1" fillId="18" fontId="102" numFmtId="0" xfId="0" applyAlignment="1" applyBorder="1" applyFill="1" applyFont="1">
      <alignment horizontal="center" vertical="center"/>
    </xf>
    <xf borderId="22" fillId="3" fontId="103" numFmtId="0" xfId="0" applyAlignment="1" applyBorder="1" applyFill="1" applyFont="1">
      <alignment horizontal="center" vertical="bottom" wrapText="1"/>
    </xf>
    <xf borderId="0" fillId="9" fontId="0" numFmtId="0" xfId="0" applyAlignment="1" applyFill="1">
      <alignment horizontal="general" vertical="bottom" wrapText="1"/>
    </xf>
    <xf borderId="3" fillId="2" fontId="104" numFmtId="0" xfId="0" applyAlignment="1" applyBorder="1" applyFill="1" applyFont="1">
      <alignment horizontal="center" vertical="center" wrapText="1"/>
    </xf>
    <xf borderId="9" fillId="23" fontId="105" numFmtId="0" xfId="0" applyBorder="1" applyFill="1" applyFont="1"/>
    <xf borderId="9" fillId="11" fontId="106" numFmtId="0" xfId="0" applyAlignment="1" applyBorder="1" applyFill="1" applyFont="1">
      <alignment horizontal="left" vertical="center" wrapText="1"/>
    </xf>
    <xf borderId="1" fillId="4" fontId="107" numFmtId="168" xfId="0" applyAlignment="1" applyBorder="1" applyFill="1" applyFont="1" applyNumberFormat="1">
      <alignment horizontal="center" vertical="center"/>
    </xf>
    <xf borderId="1" fillId="11" fontId="108" numFmtId="0" xfId="0" applyAlignment="1" applyBorder="1" applyFill="1" applyFont="1">
      <alignment horizontal="center" vertical="center" wrapText="1"/>
    </xf>
    <xf borderId="1" fillId="24" fontId="109" numFmtId="0" xfId="0" applyAlignment="1" applyBorder="1" applyFill="1" applyFont="1">
      <alignment horizontal="general" vertical="center"/>
    </xf>
    <xf borderId="1" fillId="0" fontId="110" numFmtId="0" xfId="0" applyAlignment="1" applyBorder="1" applyFont="1">
      <alignment horizontal="center" vertical="bottom" wrapText="1"/>
    </xf>
    <xf borderId="1" fillId="0" fontId="111" numFmtId="0" xfId="0" applyAlignment="1" applyBorder="1" applyFont="1">
      <alignment horizontal="center" vertical="center" wrapText="1"/>
    </xf>
    <xf borderId="1" fillId="2" fontId="112" numFmtId="164" xfId="0" applyAlignment="1" applyBorder="1" applyFill="1" applyFont="1" applyNumberFormat="1">
      <alignment horizontal="center" vertical="center"/>
    </xf>
    <xf borderId="19" fillId="4" fontId="113" numFmtId="0" xfId="0" applyBorder="1" applyFill="1" applyFont="1"/>
    <xf borderId="1" fillId="4" fontId="114" numFmtId="2" xfId="0" applyBorder="1" applyFill="1" applyFont="1" applyNumberFormat="1"/>
    <xf borderId="0" fillId="0" fontId="115" numFmtId="172" xfId="0" applyFont="1" applyNumberFormat="1"/>
    <xf borderId="1" fillId="4" fontId="116" numFmtId="0" xfId="0" applyBorder="1" applyFill="1" applyFont="1"/>
    <xf borderId="1" fillId="25" fontId="117" numFmtId="0" xfId="0" applyAlignment="1" applyBorder="1" applyFill="1" applyFont="1">
      <alignment horizontal="center" vertical="bottom"/>
    </xf>
    <xf borderId="1" fillId="26" fontId="0" numFmtId="0" xfId="0" applyAlignment="1" applyBorder="1" applyFill="1">
      <alignment horizontal="general" vertical="bottom" wrapText="1"/>
    </xf>
    <xf borderId="1" fillId="3" fontId="118" numFmtId="168" xfId="0" applyAlignment="1" applyBorder="1" applyFill="1" applyFont="1" applyNumberFormat="1">
      <alignment horizontal="center" vertical="center"/>
    </xf>
    <xf borderId="1" fillId="8" fontId="119" numFmtId="165" xfId="0" applyBorder="1" applyFill="1" applyFont="1" applyNumberFormat="1"/>
    <xf borderId="14" fillId="2" fontId="120" numFmtId="0" xfId="0" applyBorder="1" applyFill="1" applyFont="1"/>
    <xf borderId="10" fillId="0" fontId="121" numFmtId="0" xfId="0" applyAlignment="1" applyBorder="1" applyFont="1">
      <alignment horizontal="general" vertical="bottom" wrapText="1"/>
    </xf>
    <xf borderId="19" fillId="3" fontId="122" numFmtId="0" xfId="0" applyAlignment="1" applyBorder="1" applyFill="1" applyFont="1">
      <alignment horizontal="center" vertical="bottom"/>
    </xf>
    <xf borderId="1" fillId="3" fontId="123" numFmtId="0" xfId="0" applyAlignment="1" applyBorder="1" applyFill="1" applyFont="1">
      <alignment horizontal="center" vertical="center" wrapText="1"/>
    </xf>
    <xf borderId="15" fillId="4" fontId="0" numFmtId="0" xfId="0" applyAlignment="1" applyBorder="1" applyFill="1">
      <alignment horizontal="general" vertical="bottom" wrapText="1"/>
    </xf>
    <xf borderId="2" fillId="9" fontId="124" numFmtId="0" xfId="0" applyBorder="1" applyFill="1" applyFont="1"/>
    <xf borderId="21" fillId="2" fontId="125" numFmtId="0" xfId="0" applyAlignment="1" applyBorder="1" applyFill="1" applyFont="1">
      <alignment horizontal="left" vertical="center"/>
    </xf>
    <xf borderId="16" fillId="0" fontId="126" numFmtId="0" xfId="0" applyAlignment="1" applyBorder="1" applyFont="1">
      <alignment horizontal="center" vertical="center"/>
    </xf>
    <xf borderId="6" fillId="2" fontId="127" numFmtId="164" xfId="0" applyBorder="1" applyFill="1" applyFont="1" applyNumberFormat="1"/>
    <xf borderId="11" fillId="4" fontId="0" numFmtId="0" xfId="0" applyAlignment="1" applyBorder="1" applyFill="1">
      <alignment horizontal="general" vertical="bottom" wrapText="1"/>
    </xf>
    <xf borderId="10" fillId="4" fontId="128" numFmtId="0" xfId="0" applyAlignment="1" applyBorder="1" applyFill="1" applyFont="1">
      <alignment horizontal="general" vertical="bottom" wrapText="1"/>
    </xf>
    <xf borderId="1" fillId="27" fontId="129" numFmtId="0" xfId="0" applyAlignment="1" applyBorder="1" applyFill="1" applyFont="1">
      <alignment horizontal="center" vertical="center"/>
    </xf>
    <xf borderId="1" fillId="0" fontId="130" numFmtId="0" xfId="0" applyAlignment="1" applyBorder="1" applyFont="1">
      <alignment horizontal="center" vertical="center"/>
    </xf>
    <xf borderId="1" fillId="4" fontId="131" numFmtId="2" xfId="0" applyBorder="1" applyFill="1" applyFont="1" applyNumberFormat="1"/>
    <xf borderId="1" fillId="0" fontId="132" numFmtId="170" xfId="0" applyAlignment="1" applyBorder="1" applyFont="1" applyNumberFormat="1">
      <alignment horizontal="center" vertical="center" wrapText="1"/>
    </xf>
    <xf borderId="5" fillId="4" fontId="133" numFmtId="0" xfId="0" applyAlignment="1" applyBorder="1" applyFill="1" applyFont="1">
      <alignment horizontal="center" vertical="bottom" wrapText="1"/>
    </xf>
    <xf borderId="10" fillId="3" fontId="134" numFmtId="0" xfId="0" applyAlignment="1" applyBorder="1" applyFill="1" applyFont="1">
      <alignment horizontal="left" vertical="center" wrapText="1"/>
    </xf>
    <xf borderId="1" fillId="2" fontId="135" numFmtId="0" xfId="0" applyAlignment="1" applyBorder="1" applyFill="1" applyFont="1">
      <alignment horizontal="center" vertical="center"/>
    </xf>
    <xf borderId="1" fillId="3" fontId="136" numFmtId="0" xfId="0" applyAlignment="1" applyBorder="1" applyFill="1" applyFont="1">
      <alignment horizontal="center" vertical="center" wrapText="1"/>
    </xf>
    <xf borderId="3" fillId="0" fontId="137" numFmtId="0" xfId="0" applyAlignment="1" applyBorder="1" applyFont="1">
      <alignment horizontal="center" vertical="bottom"/>
    </xf>
    <xf borderId="1" fillId="0" fontId="0" numFmtId="0" xfId="0" applyAlignment="1" applyBorder="1">
      <alignment horizontal="center" vertical="center" wrapText="1"/>
    </xf>
    <xf borderId="6" fillId="2" fontId="138" numFmtId="0" xfId="0" applyAlignment="1" applyBorder="1" applyFill="1" applyFont="1">
      <alignment horizontal="left" vertical="center"/>
    </xf>
    <xf borderId="1" fillId="4" fontId="139" numFmtId="164" xfId="0" applyAlignment="1" applyBorder="1" applyFill="1" applyFont="1" applyNumberFormat="1">
      <alignment horizontal="general" vertical="bottom" wrapText="1"/>
    </xf>
    <xf borderId="1" fillId="9" fontId="140" numFmtId="0" xfId="0" applyAlignment="1" applyBorder="1" applyFill="1" applyFont="1">
      <alignment horizontal="general" vertical="bottom" wrapText="1"/>
    </xf>
    <xf borderId="11" fillId="2" fontId="141" numFmtId="0" xfId="0" applyAlignment="1" applyBorder="1" applyFill="1" applyFont="1">
      <alignment horizontal="general" vertical="bottom" wrapText="1"/>
    </xf>
    <xf borderId="7" fillId="2" fontId="0" numFmtId="0" xfId="0" applyAlignment="1" applyBorder="1" applyFill="1">
      <alignment horizontal="general" vertical="bottom" wrapText="1"/>
    </xf>
    <xf borderId="23" fillId="4" fontId="142" numFmtId="164" xfId="0" applyAlignment="1" applyBorder="1" applyFill="1" applyFont="1" applyNumberFormat="1">
      <alignment horizontal="center" vertical="center"/>
    </xf>
    <xf borderId="18" fillId="2" fontId="143" numFmtId="164" xfId="0" applyBorder="1" applyFill="1" applyFont="1" applyNumberFormat="1"/>
    <xf borderId="16" fillId="9" fontId="144" numFmtId="0" xfId="0" applyBorder="1" applyFill="1" applyFont="1"/>
    <xf borderId="1" fillId="0" fontId="145" numFmtId="164" xfId="0" applyAlignment="1" applyBorder="1" applyFont="1" applyNumberFormat="1">
      <alignment horizontal="center" vertical="center" wrapText="1"/>
    </xf>
    <xf borderId="24" fillId="4" fontId="146" numFmtId="0" xfId="0" applyBorder="1" applyFill="1" applyFont="1"/>
    <xf borderId="1" fillId="13" fontId="147" numFmtId="0" xfId="0" applyBorder="1" applyFill="1" applyFont="1"/>
    <xf borderId="1" fillId="4" fontId="148" numFmtId="0" xfId="0" applyAlignment="1" applyBorder="1" applyFill="1" applyFont="1">
      <alignment horizontal="center" vertical="center"/>
    </xf>
    <xf borderId="1" fillId="0" fontId="149" numFmtId="165" xfId="0" applyBorder="1" applyFont="1" applyNumberFormat="1"/>
    <xf borderId="1" fillId="6" fontId="150" numFmtId="2" xfId="0" applyAlignment="1" applyBorder="1" applyFill="1" applyFont="1" applyNumberFormat="1">
      <alignment horizontal="center" vertical="bottom"/>
    </xf>
    <xf borderId="9" fillId="7" fontId="151" numFmtId="0" xfId="0" applyBorder="1" applyFill="1" applyFont="1"/>
    <xf borderId="1" fillId="4" fontId="152" numFmtId="0" xfId="0" applyAlignment="1" applyBorder="1" applyFill="1" applyFont="1">
      <alignment horizontal="general" vertical="bottom" wrapText="1"/>
    </xf>
    <xf borderId="1" fillId="28" fontId="153" numFmtId="0" xfId="0" applyAlignment="1" applyBorder="1" applyFill="1" applyFont="1">
      <alignment horizontal="center" vertical="center" wrapText="1"/>
    </xf>
    <xf borderId="11" fillId="0" fontId="154" numFmtId="0" xfId="0" applyAlignment="1" applyBorder="1" applyFont="1">
      <alignment horizontal="center" vertical="bottom"/>
    </xf>
    <xf borderId="9" fillId="0" fontId="155" numFmtId="0" xfId="0" applyAlignment="1" applyBorder="1" applyFont="1">
      <alignment horizontal="center" vertical="center" wrapText="1"/>
    </xf>
    <xf borderId="1" fillId="0" fontId="156" numFmtId="0" xfId="0" applyAlignment="1" applyBorder="1" applyFont="1">
      <alignment horizontal="general" vertical="bottom" wrapText="1"/>
    </xf>
    <xf borderId="1" fillId="7" fontId="157" numFmtId="0" xfId="0" applyAlignment="1" applyBorder="1" applyFill="1" applyFont="1">
      <alignment horizontal="center" vertical="center"/>
    </xf>
    <xf borderId="1" fillId="29" fontId="158" numFmtId="170" xfId="0" applyAlignment="1" applyBorder="1" applyFill="1" applyFont="1" applyNumberFormat="1">
      <alignment horizontal="center" vertical="center" wrapText="1"/>
    </xf>
    <xf borderId="10" fillId="3" fontId="159" numFmtId="0" xfId="0" applyAlignment="1" applyBorder="1" applyFill="1" applyFont="1">
      <alignment horizontal="center" vertical="center" wrapText="1"/>
    </xf>
    <xf borderId="1" fillId="0" fontId="160" numFmtId="0" xfId="0" applyAlignment="1" applyBorder="1" applyFont="1">
      <alignment horizontal="left" vertical="center" wrapText="1"/>
    </xf>
    <xf borderId="1" fillId="4" fontId="161" numFmtId="0" xfId="0" applyBorder="1" applyFill="1" applyFont="1"/>
    <xf borderId="1" fillId="30" fontId="162" numFmtId="0" xfId="0" applyBorder="1" applyFill="1" applyFont="1"/>
    <xf borderId="1" fillId="4" fontId="163" numFmtId="0" xfId="0" applyBorder="1" applyFill="1" applyFont="1"/>
    <xf borderId="1" fillId="16" fontId="164" numFmtId="0" xfId="0" applyAlignment="1" applyBorder="1" applyFill="1" applyFont="1">
      <alignment horizontal="center" vertical="center"/>
    </xf>
    <xf borderId="1" fillId="13" fontId="165" numFmtId="164" xfId="0" applyBorder="1" applyFill="1" applyFont="1" applyNumberFormat="1"/>
    <xf borderId="1" fillId="4" fontId="166" numFmtId="0" xfId="0" applyAlignment="1" applyBorder="1" applyFill="1" applyFont="1">
      <alignment horizontal="left" vertical="center" wrapText="1"/>
    </xf>
    <xf borderId="1" fillId="24" fontId="167" numFmtId="168" xfId="0" applyAlignment="1" applyBorder="1" applyFill="1" applyFont="1" applyNumberFormat="1">
      <alignment horizontal="general" vertical="center"/>
    </xf>
    <xf borderId="10" fillId="9" fontId="0" numFmtId="0" xfId="0" applyAlignment="1" applyBorder="1" applyFill="1">
      <alignment horizontal="general" vertical="bottom" wrapText="1"/>
    </xf>
    <xf borderId="3" fillId="2" fontId="168" numFmtId="0" xfId="0" applyAlignment="1" applyBorder="1" applyFill="1" applyFont="1">
      <alignment horizontal="center" vertical="center" wrapText="1"/>
    </xf>
    <xf borderId="1" fillId="4" fontId="169" numFmtId="2" xfId="0" applyBorder="1" applyFill="1" applyFont="1" applyNumberFormat="1"/>
    <xf borderId="1" fillId="3" fontId="170" numFmtId="170" xfId="0" applyAlignment="1" applyBorder="1" applyFill="1" applyFont="1" applyNumberFormat="1">
      <alignment horizontal="center" vertical="center" wrapText="1"/>
    </xf>
    <xf borderId="0" fillId="31" fontId="171" numFmtId="0" xfId="0" applyAlignment="1" applyFill="1" applyFont="1">
      <alignment horizontal="center" vertical="bottom" wrapText="1"/>
    </xf>
    <xf borderId="11" fillId="13" fontId="0" numFmtId="0" xfId="0" applyAlignment="1" applyBorder="1" applyFill="1">
      <alignment horizontal="general" vertical="bottom" wrapText="1"/>
    </xf>
    <xf borderId="1" fillId="4" fontId="172" numFmtId="0" xfId="0" applyAlignment="1" applyBorder="1" applyFill="1" applyFont="1">
      <alignment horizontal="center" vertical="center"/>
    </xf>
    <xf borderId="2" fillId="2" fontId="173" numFmtId="0" xfId="0" applyAlignment="1" applyBorder="1" applyFill="1" applyFont="1">
      <alignment horizontal="general" vertical="center" wrapText="1"/>
    </xf>
    <xf borderId="1" fillId="3" fontId="174" numFmtId="168" xfId="0" applyAlignment="1" applyBorder="1" applyFill="1" applyFont="1" applyNumberFormat="1">
      <alignment horizontal="center" vertical="center"/>
    </xf>
    <xf borderId="1" fillId="16" fontId="0" numFmtId="0" xfId="0" applyAlignment="1" applyBorder="1" applyFill="1">
      <alignment horizontal="center" vertical="center" wrapText="1"/>
    </xf>
    <xf borderId="1" fillId="4" fontId="175" numFmtId="0" xfId="0" applyBorder="1" applyFill="1" applyFont="1"/>
    <xf borderId="1" fillId="7" fontId="176" numFmtId="0" xfId="0" applyAlignment="1" applyBorder="1" applyFill="1" applyFont="1">
      <alignment horizontal="general" vertical="center"/>
    </xf>
    <xf borderId="1" fillId="13" fontId="177" numFmtId="0" xfId="0" applyBorder="1" applyFill="1" applyFont="1"/>
    <xf borderId="6" fillId="0" fontId="0" numFmtId="0" xfId="0" applyAlignment="1" applyBorder="1">
      <alignment horizontal="general" vertical="bottom" wrapText="1"/>
    </xf>
    <xf borderId="11" fillId="2" fontId="178" numFmtId="164" xfId="0" applyBorder="1" applyFill="1" applyFont="1" applyNumberFormat="1"/>
    <xf borderId="2" fillId="5" fontId="179" numFmtId="0" xfId="0" applyAlignment="1" applyBorder="1" applyFill="1" applyFont="1">
      <alignment horizontal="general" vertical="bottom" wrapText="1"/>
    </xf>
    <xf borderId="1" fillId="19" fontId="180" numFmtId="0" xfId="0" applyAlignment="1" applyBorder="1" applyFill="1" applyFont="1">
      <alignment horizontal="center" vertical="center" wrapText="1"/>
    </xf>
    <xf borderId="1" fillId="32" fontId="181" numFmtId="0" xfId="0" applyAlignment="1" applyBorder="1" applyFill="1" applyFont="1">
      <alignment horizontal="center" vertical="center"/>
    </xf>
    <xf borderId="1" fillId="10" fontId="182" numFmtId="164" xfId="0" applyAlignment="1" applyBorder="1" applyFill="1" applyFont="1" applyNumberFormat="1">
      <alignment horizontal="center" vertical="center" wrapText="1"/>
    </xf>
    <xf borderId="1" fillId="15" fontId="183" numFmtId="164" xfId="0" applyAlignment="1" applyBorder="1" applyFill="1" applyFont="1" applyNumberFormat="1">
      <alignment horizontal="center" vertical="center" wrapText="1"/>
    </xf>
    <xf borderId="1" fillId="9" fontId="184" numFmtId="166" xfId="0" applyAlignment="1" applyBorder="1" applyFill="1" applyFont="1" applyNumberFormat="1">
      <alignment horizontal="general" vertical="center"/>
    </xf>
    <xf borderId="1" fillId="9" fontId="185" numFmtId="172" xfId="0" applyBorder="1" applyFill="1" applyFont="1" applyNumberFormat="1"/>
    <xf borderId="16" fillId="4" fontId="186" numFmtId="0" xfId="0" applyAlignment="1" applyBorder="1" applyFill="1" applyFont="1">
      <alignment horizontal="center" vertical="bottom" wrapText="1"/>
    </xf>
    <xf borderId="1" fillId="3" fontId="187" numFmtId="0" xfId="0" applyBorder="1" applyFill="1" applyFont="1"/>
    <xf borderId="19" fillId="3" fontId="188" numFmtId="0" xfId="0" applyAlignment="1" applyBorder="1" applyFill="1" applyFont="1">
      <alignment horizontal="center" vertical="bottom"/>
    </xf>
    <xf borderId="1" fillId="6" fontId="189" numFmtId="164" xfId="0" applyAlignment="1" applyBorder="1" applyFill="1" applyFont="1" applyNumberFormat="1">
      <alignment horizontal="center" vertical="bottom" wrapText="1"/>
    </xf>
    <xf borderId="1" fillId="4" fontId="190" numFmtId="0" xfId="0" applyAlignment="1" applyBorder="1" applyFill="1" applyFont="1">
      <alignment horizontal="general" vertical="bottom" wrapText="1"/>
    </xf>
    <xf borderId="1" fillId="30" fontId="191" numFmtId="0" xfId="0" applyAlignment="1" applyBorder="1" applyFill="1" applyFont="1">
      <alignment horizontal="left" vertical="bottom" wrapText="1"/>
    </xf>
    <xf borderId="1" fillId="33" fontId="192" numFmtId="0" xfId="0" applyAlignment="1" applyBorder="1" applyFill="1" applyFont="1">
      <alignment horizontal="center" vertical="center" wrapText="1"/>
    </xf>
    <xf borderId="1" fillId="4" fontId="193" numFmtId="0" xfId="0" applyAlignment="1" applyBorder="1" applyFill="1" applyFont="1">
      <alignment horizontal="center" vertical="center"/>
    </xf>
    <xf borderId="9" fillId="4" fontId="194" numFmtId="0" xfId="0" applyAlignment="1" applyBorder="1" applyFill="1" applyFont="1">
      <alignment horizontal="general" vertical="bottom" wrapText="1"/>
    </xf>
    <xf borderId="1" fillId="9" fontId="195" numFmtId="166" xfId="0" applyAlignment="1" applyBorder="1" applyFill="1" applyFont="1" applyNumberFormat="1">
      <alignment horizontal="center" vertical="center"/>
    </xf>
    <xf borderId="1" fillId="9" fontId="0" numFmtId="0" xfId="0" applyAlignment="1" applyBorder="1" applyFill="1">
      <alignment horizontal="center" vertical="center" wrapText="1"/>
    </xf>
    <xf borderId="1" fillId="4" fontId="196" numFmtId="0" xfId="0" applyAlignment="1" applyBorder="1" applyFill="1" applyFont="1">
      <alignment horizontal="center" vertical="center" wrapText="1"/>
    </xf>
    <xf borderId="1" fillId="4" fontId="197" numFmtId="0" xfId="0" applyAlignment="1" applyBorder="1" applyFill="1" applyFont="1">
      <alignment horizontal="center" vertical="center" wrapText="1"/>
    </xf>
    <xf borderId="1" fillId="11" fontId="198" numFmtId="0" xfId="0" applyBorder="1" applyFill="1" applyFont="1"/>
    <xf borderId="3" fillId="9" fontId="199" numFmtId="0" xfId="0" applyAlignment="1" applyBorder="1" applyFill="1" applyFont="1">
      <alignment horizontal="general" vertical="bottom" wrapText="1"/>
    </xf>
    <xf borderId="7" fillId="0" fontId="0" numFmtId="0" xfId="0" applyAlignment="1" applyBorder="1">
      <alignment horizontal="general" vertical="bottom" wrapText="1"/>
    </xf>
    <xf borderId="1" fillId="9" fontId="0" numFmtId="0" xfId="0" applyAlignment="1" applyBorder="1" applyFill="1">
      <alignment horizontal="center" vertical="bottom" wrapText="1"/>
    </xf>
    <xf borderId="1" fillId="6" fontId="0" numFmtId="168" xfId="0" applyAlignment="1" applyBorder="1" applyFill="1" applyNumberFormat="1">
      <alignment horizontal="center" vertical="center" wrapText="1"/>
    </xf>
    <xf borderId="1" fillId="0" fontId="200" numFmtId="0" xfId="0" applyAlignment="1" applyBorder="1" applyFont="1">
      <alignment horizontal="general" vertical="bottom" wrapText="1"/>
    </xf>
    <xf borderId="1" fillId="34" fontId="201" numFmtId="0" xfId="0" applyAlignment="1" applyBorder="1" applyFill="1" applyFont="1">
      <alignment horizontal="center" vertical="center" wrapText="1"/>
    </xf>
    <xf borderId="0" fillId="2" fontId="202" numFmtId="168" xfId="0" applyAlignment="1" applyFill="1" applyFont="1" applyNumberFormat="1">
      <alignment horizontal="center" vertical="center"/>
    </xf>
    <xf borderId="1" fillId="23" fontId="203" numFmtId="0" xfId="0" applyBorder="1" applyFill="1" applyFont="1"/>
    <xf borderId="1" fillId="16" fontId="204" numFmtId="0" xfId="0" applyBorder="1" applyFill="1" applyFont="1"/>
    <xf borderId="1" fillId="4" fontId="205" numFmtId="0" xfId="0" applyAlignment="1" applyBorder="1" applyFill="1" applyFont="1">
      <alignment horizontal="center" vertical="center"/>
    </xf>
    <xf borderId="1" fillId="2" fontId="206" numFmtId="0" xfId="0" applyAlignment="1" applyBorder="1" applyFill="1" applyFont="1">
      <alignment horizontal="center" vertical="center" wrapText="1"/>
    </xf>
    <xf borderId="1" fillId="35" fontId="0" numFmtId="173" xfId="0" applyAlignment="1" applyBorder="1" applyFill="1" applyNumberFormat="1">
      <alignment horizontal="center" vertical="center" wrapText="1"/>
    </xf>
    <xf borderId="11" fillId="9" fontId="207" numFmtId="0" xfId="0" applyBorder="1" applyFill="1" applyFont="1"/>
    <xf borderId="1" fillId="0" fontId="208" numFmtId="0" xfId="0" applyAlignment="1" applyBorder="1" applyFont="1">
      <alignment horizontal="general" vertical="bottom" wrapText="1"/>
    </xf>
    <xf borderId="11" fillId="2" fontId="209" numFmtId="0" xfId="0" applyAlignment="1" applyBorder="1" applyFill="1" applyFont="1">
      <alignment horizontal="center" vertical="bottom"/>
    </xf>
    <xf borderId="1" fillId="4" fontId="210" numFmtId="164" xfId="0" applyAlignment="1" applyBorder="1" applyFill="1" applyFont="1" applyNumberFormat="1">
      <alignment horizontal="center" vertical="bottom" wrapText="1"/>
    </xf>
    <xf borderId="0" fillId="0" fontId="211" numFmtId="164" xfId="0" applyAlignment="1" applyFont="1" applyNumberFormat="1">
      <alignment horizontal="general" vertical="bottom" wrapText="1"/>
    </xf>
    <xf borderId="1" fillId="20" fontId="212" numFmtId="170" xfId="0" applyAlignment="1" applyBorder="1" applyFill="1" applyFont="1" applyNumberFormat="1">
      <alignment horizontal="center" vertical="center" wrapText="1"/>
    </xf>
    <xf borderId="1" fillId="7" fontId="213" numFmtId="168" xfId="0" applyAlignment="1" applyBorder="1" applyFill="1" applyFont="1" applyNumberFormat="1">
      <alignment horizontal="center" vertical="center"/>
    </xf>
    <xf borderId="6" fillId="18" fontId="214" numFmtId="0" xfId="0" applyAlignment="1" applyBorder="1" applyFill="1" applyFont="1">
      <alignment horizontal="general" vertical="center"/>
    </xf>
    <xf borderId="1" fillId="3" fontId="215" numFmtId="0" xfId="0" applyAlignment="1" applyBorder="1" applyFill="1" applyFont="1">
      <alignment horizontal="center" vertical="center"/>
    </xf>
    <xf borderId="1" fillId="30" fontId="216" numFmtId="0" xfId="0" applyAlignment="1" applyBorder="1" applyFill="1" applyFont="1">
      <alignment horizontal="center" vertical="center"/>
    </xf>
    <xf borderId="1" fillId="9" fontId="0" numFmtId="0" xfId="0" applyAlignment="1" applyBorder="1" applyFill="1">
      <alignment horizontal="general" vertical="bottom" wrapText="1"/>
    </xf>
    <xf borderId="0" fillId="13" fontId="217" numFmtId="170" xfId="0" applyAlignment="1" applyFill="1" applyFont="1" applyNumberFormat="1">
      <alignment horizontal="center" vertical="bottom"/>
    </xf>
    <xf borderId="1" fillId="36" fontId="218" numFmtId="170" xfId="0" applyAlignment="1" applyBorder="1" applyFill="1" applyFont="1" applyNumberFormat="1">
      <alignment horizontal="center" vertical="center" wrapText="1"/>
    </xf>
    <xf borderId="1" fillId="8" fontId="219" numFmtId="165" xfId="0" applyBorder="1" applyFill="1" applyFont="1" applyNumberFormat="1"/>
    <xf borderId="1" fillId="37" fontId="0" numFmtId="0" xfId="0" applyAlignment="1" applyBorder="1" applyFill="1">
      <alignment horizontal="general" vertical="bottom" wrapText="1"/>
    </xf>
    <xf borderId="25" fillId="4" fontId="220" numFmtId="0" xfId="0" applyBorder="1" applyFill="1" applyFont="1"/>
    <xf borderId="1" fillId="7" fontId="221" numFmtId="0" xfId="0" applyAlignment="1" applyBorder="1" applyFill="1" applyFont="1">
      <alignment horizontal="general" vertical="bottom" wrapText="1"/>
    </xf>
    <xf borderId="1" fillId="16" fontId="222" numFmtId="2" xfId="0" applyBorder="1" applyFill="1" applyFont="1" applyNumberFormat="1"/>
    <xf borderId="10" fillId="2" fontId="223" numFmtId="0" xfId="0" applyAlignment="1" applyBorder="1" applyFill="1" applyFont="1">
      <alignment horizontal="left" vertical="center" wrapText="1"/>
    </xf>
    <xf borderId="1" fillId="38" fontId="224" numFmtId="0" xfId="0" applyAlignment="1" applyBorder="1" applyFill="1" applyFont="1">
      <alignment horizontal="general" vertical="bottom" wrapText="1"/>
    </xf>
    <xf borderId="1" fillId="0" fontId="225" numFmtId="164" xfId="0" applyBorder="1" applyFont="1" applyNumberFormat="1"/>
    <xf borderId="1" fillId="4" fontId="226" numFmtId="0" xfId="0" applyAlignment="1" applyBorder="1" applyFill="1" applyFont="1">
      <alignment horizontal="center" vertical="center"/>
    </xf>
    <xf borderId="1" fillId="4" fontId="227" numFmtId="0" xfId="0" applyAlignment="1" applyBorder="1" applyFill="1" applyFont="1">
      <alignment horizontal="center" vertical="bottom" wrapText="1"/>
    </xf>
    <xf borderId="9" fillId="28" fontId="228" numFmtId="0" xfId="0" applyAlignment="1" applyBorder="1" applyFill="1" applyFont="1">
      <alignment horizontal="center" vertical="bottom"/>
    </xf>
    <xf borderId="1" fillId="13" fontId="229" numFmtId="0" xfId="0" applyAlignment="1" applyBorder="1" applyFill="1" applyFont="1">
      <alignment horizontal="center" vertical="center"/>
    </xf>
    <xf borderId="1" fillId="8" fontId="230" numFmtId="3" xfId="0" applyAlignment="1" applyBorder="1" applyFill="1" applyFont="1" applyNumberFormat="1">
      <alignment horizontal="center" vertical="center" wrapText="1"/>
    </xf>
    <xf borderId="6" fillId="9" fontId="231" numFmtId="0" xfId="0" applyBorder="1" applyFill="1" applyFont="1"/>
    <xf borderId="0" fillId="0" fontId="232" numFmtId="0" xfId="0" applyAlignment="1" applyFont="1">
      <alignment horizontal="general" vertical="bottom" wrapText="1"/>
    </xf>
    <xf borderId="10" fillId="2" fontId="233" numFmtId="0" xfId="0" applyAlignment="1" applyBorder="1" applyFill="1" applyFont="1">
      <alignment horizontal="left" vertical="center" wrapText="1"/>
    </xf>
    <xf borderId="1" fillId="27" fontId="234" numFmtId="0" xfId="0" applyAlignment="1" applyBorder="1" applyFill="1" applyFont="1">
      <alignment horizontal="center" vertical="center" wrapText="1"/>
    </xf>
    <xf borderId="1" fillId="2" fontId="235" numFmtId="0" xfId="0" applyAlignment="1" applyBorder="1" applyFill="1" applyFont="1">
      <alignment horizontal="left" vertical="center"/>
    </xf>
    <xf borderId="1" fillId="25" fontId="236" numFmtId="0" xfId="0" applyAlignment="1" applyBorder="1" applyFill="1" applyFont="1">
      <alignment horizontal="center" vertical="bottom"/>
    </xf>
    <xf borderId="1" fillId="7" fontId="237" numFmtId="166" xfId="0" applyBorder="1" applyFill="1" applyFont="1" applyNumberFormat="1"/>
    <xf borderId="1" fillId="14" fontId="238" numFmtId="0" xfId="0" applyAlignment="1" applyBorder="1" applyFill="1" applyFont="1">
      <alignment horizontal="center" vertical="center" wrapText="1"/>
    </xf>
    <xf borderId="1" fillId="4" fontId="0" numFmtId="0" xfId="0" applyAlignment="1" applyBorder="1" applyFill="1">
      <alignment horizontal="center" vertical="bottom" wrapText="1"/>
    </xf>
    <xf borderId="2" fillId="3" fontId="239" numFmtId="0" xfId="0" applyAlignment="1" applyBorder="1" applyFill="1" applyFont="1">
      <alignment horizontal="center" vertical="center" wrapText="1"/>
    </xf>
    <xf borderId="1" fillId="2" fontId="240" numFmtId="164" xfId="0" applyAlignment="1" applyBorder="1" applyFill="1" applyFont="1" applyNumberFormat="1">
      <alignment horizontal="center" vertical="bottom" wrapText="1"/>
    </xf>
    <xf borderId="9" fillId="4" fontId="241" numFmtId="0" xfId="0" applyAlignment="1" applyBorder="1" applyFill="1" applyFont="1">
      <alignment horizontal="center" vertical="bottom"/>
    </xf>
    <xf borderId="2" fillId="2" fontId="242" numFmtId="164" xfId="0" applyAlignment="1" applyBorder="1" applyFill="1" applyFont="1" applyNumberFormat="1">
      <alignment horizontal="general" vertical="bottom" wrapText="1"/>
    </xf>
    <xf borderId="1" fillId="4" fontId="243" numFmtId="0" xfId="0" applyAlignment="1" applyBorder="1" applyFill="1" applyFont="1">
      <alignment horizontal="center" vertical="center"/>
    </xf>
    <xf borderId="0" fillId="13" fontId="244" numFmtId="0" xfId="0" applyAlignment="1" applyFill="1" applyFont="1">
      <alignment horizontal="center" vertical="bottom"/>
    </xf>
    <xf borderId="14" fillId="2" fontId="245" numFmtId="164" xfId="0" applyBorder="1" applyFill="1" applyFont="1" applyNumberFormat="1"/>
    <xf borderId="26" fillId="4" fontId="246" numFmtId="0" xfId="0" applyAlignment="1" applyBorder="1" applyFill="1" applyFont="1">
      <alignment horizontal="center" vertical="bottom" wrapText="1"/>
    </xf>
    <xf borderId="1" fillId="7" fontId="247" numFmtId="0" xfId="0" applyAlignment="1" applyBorder="1" applyFill="1" applyFont="1">
      <alignment horizontal="center" vertical="center"/>
    </xf>
    <xf borderId="6" fillId="4" fontId="0" numFmtId="0" xfId="0" applyAlignment="1" applyBorder="1" applyFill="1">
      <alignment horizontal="general" vertical="bottom" wrapText="1"/>
    </xf>
    <xf borderId="0" fillId="2" fontId="248" numFmtId="0" xfId="0" applyFill="1" applyFont="1"/>
    <xf borderId="1" fillId="0" fontId="249" numFmtId="0" xfId="0" applyAlignment="1" applyBorder="1" applyFont="1">
      <alignment horizontal="left" vertical="bottom"/>
    </xf>
    <xf borderId="1" fillId="0" fontId="250" numFmtId="168" xfId="0" applyAlignment="1" applyBorder="1" applyFont="1" applyNumberFormat="1">
      <alignment horizontal="center" vertical="center"/>
    </xf>
    <xf borderId="10" fillId="9" fontId="251" numFmtId="0" xfId="0" applyBorder="1" applyFill="1" applyFont="1"/>
    <xf borderId="17" fillId="3" fontId="252" numFmtId="0" xfId="0" applyAlignment="1" applyBorder="1" applyFill="1" applyFont="1">
      <alignment horizontal="center" vertical="center"/>
    </xf>
    <xf borderId="1" fillId="27" fontId="253" numFmtId="168" xfId="0" applyBorder="1" applyFill="1" applyFont="1" applyNumberFormat="1"/>
    <xf borderId="1" fillId="14" fontId="254" numFmtId="0" xfId="0" applyAlignment="1" applyBorder="1" applyFill="1" applyFont="1">
      <alignment horizontal="center" vertical="center" wrapText="1"/>
    </xf>
    <xf borderId="10" fillId="9" fontId="255" numFmtId="174" xfId="0" applyBorder="1" applyFill="1" applyFont="1" applyNumberFormat="1"/>
    <xf borderId="1" fillId="10" fontId="256" numFmtId="0" xfId="0" applyAlignment="1" applyBorder="1" applyFill="1" applyFont="1">
      <alignment horizontal="general" vertical="bottom" wrapText="1"/>
    </xf>
    <xf borderId="1" fillId="20" fontId="257" numFmtId="0" xfId="0" applyAlignment="1" applyBorder="1" applyFill="1" applyFont="1">
      <alignment horizontal="general" vertical="center"/>
    </xf>
    <xf borderId="9" fillId="21" fontId="258" numFmtId="0" xfId="0" applyBorder="1" applyFill="1" applyFont="1"/>
    <xf borderId="1" fillId="4" fontId="259" numFmtId="0" xfId="0" applyBorder="1" applyFill="1" applyFont="1"/>
    <xf borderId="1" fillId="6" fontId="260" numFmtId="0" xfId="0" applyAlignment="1" applyBorder="1" applyFill="1" applyFont="1">
      <alignment horizontal="center" vertical="bottom" wrapText="1"/>
    </xf>
    <xf borderId="1" fillId="16" fontId="261" numFmtId="0" xfId="0" applyAlignment="1" applyBorder="1" applyFill="1" applyFont="1">
      <alignment horizontal="general" vertical="bottom" wrapText="1"/>
    </xf>
    <xf borderId="1" fillId="9" fontId="262" numFmtId="0" xfId="0" applyAlignment="1" applyBorder="1" applyFill="1" applyFont="1">
      <alignment horizontal="general" vertical="center"/>
    </xf>
    <xf borderId="1" fillId="4" fontId="263" numFmtId="164" xfId="0" applyAlignment="1" applyBorder="1" applyFill="1" applyFont="1" applyNumberFormat="1">
      <alignment horizontal="general" vertical="bottom" wrapText="1"/>
    </xf>
    <xf borderId="2" fillId="4" fontId="264" numFmtId="0" xfId="0" applyAlignment="1" applyBorder="1" applyFill="1" applyFont="1">
      <alignment horizontal="general" vertical="bottom" wrapText="1"/>
    </xf>
    <xf borderId="1" fillId="4" fontId="265" numFmtId="167" xfId="0" applyAlignment="1" applyBorder="1" applyFill="1" applyFont="1" applyNumberFormat="1">
      <alignment horizontal="center" vertical="center"/>
    </xf>
    <xf borderId="0" fillId="0" fontId="266" numFmtId="164" xfId="0" applyFont="1" applyNumberFormat="1"/>
    <xf borderId="6" fillId="2" fontId="267" numFmtId="0" xfId="0" applyBorder="1" applyFill="1" applyFont="1"/>
    <xf borderId="1" fillId="2" fontId="268" numFmtId="0" xfId="0" applyAlignment="1" applyBorder="1" applyFill="1" applyFont="1">
      <alignment horizontal="general" vertical="center" wrapText="1"/>
    </xf>
    <xf borderId="6" fillId="2" fontId="269" numFmtId="3" xfId="0" applyAlignment="1" applyBorder="1" applyFill="1" applyFont="1" applyNumberFormat="1">
      <alignment horizontal="center" vertical="bottom"/>
    </xf>
    <xf borderId="1" fillId="10" fontId="0" numFmtId="0" xfId="0" applyAlignment="1" applyBorder="1" applyFill="1">
      <alignment horizontal="general" vertical="bottom" wrapText="1"/>
    </xf>
    <xf borderId="1" fillId="27" fontId="270" numFmtId="0" xfId="0" applyAlignment="1" applyBorder="1" applyFill="1" applyFont="1">
      <alignment horizontal="center" vertical="center"/>
    </xf>
    <xf borderId="1" fillId="7" fontId="271" numFmtId="0" xfId="0" applyAlignment="1" applyBorder="1" applyFill="1" applyFont="1">
      <alignment horizontal="general" vertical="bottom" wrapText="1"/>
    </xf>
    <xf borderId="7" fillId="9" fontId="272" numFmtId="0" xfId="0" applyAlignment="1" applyBorder="1" applyFill="1" applyFont="1">
      <alignment horizontal="general" vertical="center"/>
    </xf>
    <xf borderId="1" fillId="20" fontId="0" numFmtId="0" xfId="0" applyAlignment="1" applyBorder="1" applyFill="1">
      <alignment horizontal="general" vertical="bottom" wrapText="1"/>
    </xf>
    <xf borderId="9" fillId="26" fontId="273" numFmtId="0" xfId="0" applyBorder="1" applyFill="1" applyFont="1"/>
    <xf borderId="0" fillId="13" fontId="274" numFmtId="0" xfId="0" applyFill="1" applyFont="1"/>
    <xf borderId="27" fillId="30" fontId="275" numFmtId="0" xfId="0" applyAlignment="1" applyBorder="1" applyFill="1" applyFont="1">
      <alignment horizontal="right" vertical="bottom"/>
    </xf>
    <xf borderId="1" fillId="4" fontId="276" numFmtId="0" xfId="0" applyAlignment="1" applyBorder="1" applyFill="1" applyFont="1">
      <alignment horizontal="general" vertical="bottom" wrapText="1"/>
    </xf>
    <xf borderId="10" fillId="9" fontId="277" numFmtId="166" xfId="0" applyBorder="1" applyFill="1" applyFont="1" applyNumberFormat="1"/>
    <xf borderId="1" fillId="27" fontId="278" numFmtId="168" xfId="0" applyAlignment="1" applyBorder="1" applyFill="1" applyFont="1" applyNumberFormat="1">
      <alignment horizontal="center" vertical="center" wrapText="1"/>
    </xf>
    <xf borderId="12" fillId="3" fontId="279" numFmtId="0" xfId="0" applyAlignment="1" applyBorder="1" applyFill="1" applyFont="1">
      <alignment horizontal="center" vertical="center"/>
    </xf>
    <xf borderId="28" fillId="4" fontId="280" numFmtId="0" xfId="0" applyBorder="1" applyFill="1" applyFont="1"/>
    <xf borderId="6" fillId="2" fontId="281" numFmtId="3" xfId="0" applyBorder="1" applyFill="1" applyFont="1" applyNumberFormat="1"/>
    <xf borderId="1" fillId="3" fontId="282" numFmtId="164" xfId="0" applyBorder="1" applyFill="1" applyFont="1" applyNumberFormat="1"/>
    <xf borderId="1" fillId="0" fontId="0" numFmtId="0" xfId="0" applyAlignment="1" applyBorder="1">
      <alignment horizontal="general" vertical="bottom" wrapText="1"/>
    </xf>
    <xf borderId="10" fillId="2" fontId="283" numFmtId="164" xfId="0" applyAlignment="1" applyBorder="1" applyFill="1" applyFont="1" applyNumberFormat="1">
      <alignment horizontal="center" vertical="bottom" wrapText="1"/>
    </xf>
    <xf borderId="0" fillId="2" fontId="284" numFmtId="164" xfId="0" applyFill="1" applyFont="1" applyNumberFormat="1"/>
    <xf borderId="1" fillId="39" fontId="285" numFmtId="164" xfId="0" applyBorder="1" applyFill="1" applyFont="1" applyNumberFormat="1"/>
    <xf borderId="1" fillId="4" fontId="286" numFmtId="0" xfId="0" applyBorder="1" applyFill="1" applyFont="1"/>
    <xf borderId="1" fillId="10" fontId="287" numFmtId="164" xfId="0" applyAlignment="1" applyBorder="1" applyFill="1" applyFont="1" applyNumberFormat="1">
      <alignment horizontal="center" vertical="center" wrapText="1"/>
    </xf>
    <xf borderId="1" fillId="3" fontId="288" numFmtId="0" xfId="0" applyAlignment="1" applyBorder="1" applyFill="1" applyFont="1">
      <alignment horizontal="center" vertical="center" wrapText="1"/>
    </xf>
    <xf borderId="1" fillId="7" fontId="289" numFmtId="0" xfId="0" applyBorder="1" applyFill="1" applyFont="1"/>
    <xf borderId="1" fillId="21" fontId="290" numFmtId="0" xfId="0" applyBorder="1" applyFill="1" applyFont="1"/>
    <xf borderId="0" fillId="2" fontId="291" numFmtId="0" xfId="0" applyAlignment="1" applyFill="1" applyFont="1">
      <alignment horizontal="general" vertical="center"/>
    </xf>
    <xf borderId="10" fillId="9" fontId="292" numFmtId="0" xfId="0" applyBorder="1" applyFill="1" applyFont="1"/>
    <xf borderId="29" fillId="2" fontId="293" numFmtId="0" xfId="0" applyAlignment="1" applyBorder="1" applyFill="1" applyFont="1">
      <alignment horizontal="left" vertical="center"/>
    </xf>
    <xf borderId="1" fillId="4" fontId="294" numFmtId="0" xfId="0" applyAlignment="1" applyBorder="1" applyFill="1" applyFont="1">
      <alignment horizontal="center" vertical="bottom"/>
    </xf>
    <xf borderId="23" fillId="0" fontId="295" numFmtId="164" xfId="0" applyAlignment="1" applyBorder="1" applyFont="1" applyNumberFormat="1">
      <alignment horizontal="center" vertical="center"/>
    </xf>
    <xf borderId="0" fillId="40" fontId="296" numFmtId="0" xfId="0" applyAlignment="1" applyFill="1" applyFont="1">
      <alignment horizontal="center" vertical="bottom" wrapText="1"/>
    </xf>
    <xf borderId="1" fillId="19" fontId="297" numFmtId="164" xfId="0" applyAlignment="1" applyBorder="1" applyFill="1" applyFont="1" applyNumberFormat="1">
      <alignment horizontal="center" vertical="center" wrapText="1"/>
    </xf>
    <xf borderId="1" fillId="4" fontId="298" numFmtId="0" xfId="0" applyAlignment="1" applyBorder="1" applyFill="1" applyFont="1">
      <alignment horizontal="general" vertical="bottom" wrapText="1"/>
    </xf>
    <xf borderId="1" fillId="4" fontId="299" numFmtId="0" xfId="0" applyAlignment="1" applyBorder="1" applyFill="1" applyFont="1">
      <alignment horizontal="general" vertical="bottom" wrapText="1"/>
    </xf>
    <xf borderId="1" fillId="0" fontId="300" numFmtId="165" xfId="0" applyBorder="1" applyFont="1" applyNumberFormat="1"/>
    <xf borderId="24" fillId="2" fontId="301" numFmtId="164" xfId="0" applyBorder="1" applyFill="1" applyFont="1" applyNumberFormat="1"/>
    <xf borderId="0" fillId="13" fontId="302" numFmtId="164" xfId="0" applyAlignment="1" applyFill="1" applyFont="1" applyNumberFormat="1">
      <alignment horizontal="left" vertical="center"/>
    </xf>
    <xf borderId="7" fillId="2" fontId="303" numFmtId="164" xfId="0" applyBorder="1" applyFill="1" applyFont="1" applyNumberFormat="1"/>
    <xf borderId="6" fillId="2" fontId="304" numFmtId="0" xfId="0" applyAlignment="1" applyBorder="1" applyFill="1" applyFont="1">
      <alignment horizontal="center" vertical="bottom"/>
    </xf>
    <xf borderId="1" fillId="7" fontId="305" numFmtId="0" xfId="0" applyBorder="1" applyFill="1" applyFont="1"/>
    <xf borderId="1" fillId="4" fontId="306" numFmtId="164" xfId="0" applyAlignment="1" applyBorder="1" applyFill="1" applyFont="1" applyNumberFormat="1">
      <alignment horizontal="center" vertical="bottom"/>
    </xf>
    <xf borderId="9" fillId="4" fontId="307" numFmtId="0" xfId="0" applyAlignment="1" applyBorder="1" applyFill="1" applyFont="1">
      <alignment horizontal="general" vertical="bottom" wrapText="1"/>
    </xf>
    <xf borderId="1" fillId="4" fontId="308" numFmtId="0" xfId="0" applyAlignment="1" applyBorder="1" applyFill="1" applyFont="1">
      <alignment horizontal="center" vertical="center"/>
    </xf>
    <xf borderId="24" fillId="30" fontId="309" numFmtId="164" xfId="0" applyAlignment="1" applyBorder="1" applyFill="1" applyFont="1" applyNumberFormat="1">
      <alignment horizontal="center" vertical="center"/>
    </xf>
    <xf borderId="1" fillId="30" fontId="310" numFmtId="0" xfId="0" applyAlignment="1" applyBorder="1" applyFill="1" applyFont="1">
      <alignment horizontal="general" vertical="bottom" wrapText="1"/>
    </xf>
    <xf borderId="1" fillId="41" fontId="311" numFmtId="164" xfId="0" applyAlignment="1" applyBorder="1" applyFill="1" applyFont="1" applyNumberFormat="1">
      <alignment horizontal="center" vertical="center" wrapText="1"/>
    </xf>
    <xf borderId="6" fillId="2" fontId="312" numFmtId="164" xfId="0" applyAlignment="1" applyBorder="1" applyFill="1" applyFont="1" applyNumberFormat="1">
      <alignment horizontal="left" vertical="center"/>
    </xf>
    <xf borderId="1" fillId="10" fontId="313" numFmtId="170" xfId="0" applyAlignment="1" applyBorder="1" applyFill="1" applyFont="1" applyNumberFormat="1">
      <alignment horizontal="center" vertical="center" wrapText="1"/>
    </xf>
    <xf borderId="10" fillId="0" fontId="314" numFmtId="0" xfId="0" applyAlignment="1" applyBorder="1" applyFont="1">
      <alignment horizontal="center" vertical="bottom" wrapText="1"/>
    </xf>
    <xf borderId="0" fillId="2" fontId="315" numFmtId="0" xfId="0" applyFill="1" applyFont="1"/>
    <xf borderId="1" fillId="4" fontId="316" numFmtId="0" xfId="0" applyAlignment="1" applyBorder="1" applyFill="1" applyFont="1">
      <alignment horizontal="center" vertical="center"/>
    </xf>
    <xf borderId="1" fillId="42" fontId="317" numFmtId="0" xfId="0" applyBorder="1" applyFill="1" applyFont="1"/>
    <xf borderId="1" fillId="13" fontId="0" numFmtId="0" xfId="0" applyAlignment="1" applyBorder="1" applyFill="1">
      <alignment horizontal="general" vertical="bottom" wrapText="1"/>
    </xf>
    <xf borderId="1" fillId="3" fontId="318" numFmtId="0" xfId="0" applyBorder="1" applyFill="1" applyFont="1"/>
    <xf borderId="23" fillId="4" fontId="0" numFmtId="0" xfId="0" applyAlignment="1" applyBorder="1" applyFill="1">
      <alignment horizontal="general" vertical="bottom" wrapText="1"/>
    </xf>
    <xf borderId="2" fillId="4" fontId="319" numFmtId="164" xfId="0" applyAlignment="1" applyBorder="1" applyFill="1" applyFont="1" applyNumberFormat="1">
      <alignment horizontal="general" vertical="bottom" wrapText="1"/>
    </xf>
    <xf borderId="6" fillId="2" fontId="320" numFmtId="167" xfId="0" applyBorder="1" applyFill="1" applyFont="1" applyNumberFormat="1"/>
    <xf borderId="1" fillId="7" fontId="321" numFmtId="0" xfId="0" applyAlignment="1" applyBorder="1" applyFill="1" applyFont="1">
      <alignment horizontal="general" vertical="bottom" wrapText="1"/>
    </xf>
    <xf borderId="0" fillId="2" fontId="322" numFmtId="164" xfId="0" applyAlignment="1" applyFill="1" applyFont="1" applyNumberFormat="1">
      <alignment horizontal="general" vertical="bottom" wrapText="1"/>
    </xf>
    <xf borderId="1" fillId="7" fontId="323" numFmtId="166" xfId="0" applyBorder="1" applyFill="1" applyFont="1" applyNumberFormat="1"/>
    <xf borderId="1" fillId="3" fontId="324" numFmtId="0" xfId="0" applyAlignment="1" applyBorder="1" applyFill="1" applyFont="1">
      <alignment horizontal="center" vertical="center"/>
    </xf>
    <xf borderId="7" fillId="2" fontId="325" numFmtId="0" xfId="0" applyAlignment="1" applyBorder="1" applyFill="1" applyFont="1">
      <alignment horizontal="center" vertical="center"/>
    </xf>
    <xf borderId="1" fillId="43" fontId="326" numFmtId="0" xfId="0" applyAlignment="1" applyBorder="1" applyFill="1" applyFont="1">
      <alignment horizontal="center" vertical="center"/>
    </xf>
    <xf borderId="1" fillId="7" fontId="327" numFmtId="9" xfId="0" applyBorder="1" applyFill="1" applyFont="1" applyNumberFormat="1"/>
    <xf borderId="1" fillId="4" fontId="328" numFmtId="0" xfId="0" applyBorder="1" applyFill="1" applyFont="1"/>
    <xf borderId="1" fillId="4" fontId="329" numFmtId="0" xfId="0" applyAlignment="1" applyBorder="1" applyFill="1" applyFont="1">
      <alignment horizontal="center" vertical="bottom"/>
    </xf>
    <xf borderId="1" fillId="20" fontId="330" numFmtId="0" xfId="0" applyAlignment="1" applyBorder="1" applyFill="1" applyFont="1">
      <alignment horizontal="center" vertical="center"/>
    </xf>
    <xf borderId="1" fillId="4" fontId="331" numFmtId="0" xfId="0" applyAlignment="1" applyBorder="1" applyFill="1" applyFont="1">
      <alignment horizontal="center" vertical="center"/>
    </xf>
    <xf borderId="1" fillId="35" fontId="332" numFmtId="0" xfId="0" applyAlignment="1" applyBorder="1" applyFill="1" applyFont="1">
      <alignment horizontal="center" vertical="center" wrapText="1"/>
    </xf>
    <xf borderId="0" fillId="13" fontId="333" numFmtId="0" xfId="0" applyFill="1" applyFont="1"/>
    <xf borderId="1" fillId="0" fontId="334" numFmtId="0" xfId="0" applyAlignment="1" applyBorder="1" applyFont="1">
      <alignment horizontal="general" vertical="center"/>
    </xf>
    <xf borderId="9" fillId="13" fontId="335" numFmtId="0" xfId="0" applyBorder="1" applyFill="1" applyFont="1"/>
    <xf borderId="11" fillId="0" fontId="336" numFmtId="0" xfId="0" applyAlignment="1" applyBorder="1" applyFont="1">
      <alignment horizontal="general" vertical="bottom" wrapText="1"/>
    </xf>
    <xf borderId="6" fillId="2" fontId="337" numFmtId="170" xfId="0" applyBorder="1" applyFill="1" applyFont="1" applyNumberFormat="1"/>
    <xf borderId="0" fillId="13" fontId="338" numFmtId="0" xfId="0" applyFill="1" applyFont="1"/>
    <xf borderId="1" fillId="0" fontId="339" numFmtId="0" xfId="0" applyAlignment="1" applyBorder="1" applyFont="1">
      <alignment horizontal="center" vertical="center"/>
    </xf>
    <xf borderId="1" fillId="13" fontId="340" numFmtId="3" xfId="0" applyAlignment="1" applyBorder="1" applyFill="1" applyFont="1" applyNumberFormat="1">
      <alignment horizontal="center" vertical="bottom" wrapText="1"/>
    </xf>
    <xf borderId="1" fillId="3" fontId="341" numFmtId="0" xfId="0" applyAlignment="1" applyBorder="1" applyFill="1" applyFont="1">
      <alignment horizontal="left" vertical="center" wrapText="1"/>
    </xf>
    <xf borderId="6" fillId="2" fontId="342" numFmtId="168" xfId="0" applyAlignment="1" applyBorder="1" applyFill="1" applyFont="1" applyNumberFormat="1">
      <alignment horizontal="center" vertical="center"/>
    </xf>
    <xf borderId="0" fillId="13" fontId="343" numFmtId="170" xfId="0" applyFill="1" applyFont="1" applyNumberFormat="1"/>
    <xf borderId="1" fillId="4" fontId="344" numFmtId="0" xfId="0" applyAlignment="1" applyBorder="1" applyFill="1" applyFont="1">
      <alignment horizontal="general" vertical="bottom" wrapText="1"/>
    </xf>
    <xf borderId="1" fillId="3" fontId="345" numFmtId="0" xfId="0" applyAlignment="1" applyBorder="1" applyFill="1" applyFont="1">
      <alignment horizontal="center" vertical="center"/>
    </xf>
    <xf borderId="1" fillId="27" fontId="0" numFmtId="167" xfId="0" applyAlignment="1" applyBorder="1" applyFill="1" applyNumberFormat="1">
      <alignment horizontal="general" vertical="bottom" wrapText="1"/>
    </xf>
    <xf borderId="1" fillId="21" fontId="0" numFmtId="0" xfId="0" applyAlignment="1" applyBorder="1" applyFill="1">
      <alignment horizontal="general" vertical="bottom" wrapText="1"/>
    </xf>
    <xf borderId="1" fillId="16" fontId="346" numFmtId="0" xfId="0" applyAlignment="1" applyBorder="1" applyFill="1" applyFont="1">
      <alignment horizontal="center" vertical="center" wrapText="1"/>
    </xf>
    <xf borderId="1" fillId="7" fontId="347" numFmtId="0" xfId="0" applyBorder="1" applyFill="1" applyFont="1"/>
    <xf borderId="1" fillId="4" fontId="348" numFmtId="165" xfId="0" applyBorder="1" applyFill="1" applyFont="1" applyNumberFormat="1"/>
    <xf borderId="1" fillId="4" fontId="349" numFmtId="0" xfId="0" applyAlignment="1" applyBorder="1" applyFill="1" applyFont="1">
      <alignment horizontal="center" vertical="center"/>
    </xf>
    <xf borderId="1" fillId="23" fontId="0" numFmtId="0" xfId="0" applyAlignment="1" applyBorder="1" applyFill="1">
      <alignment horizontal="general" vertical="bottom" wrapText="1"/>
    </xf>
    <xf borderId="1" fillId="31" fontId="0" numFmtId="0" xfId="0" applyAlignment="1" applyBorder="1" applyFill="1">
      <alignment horizontal="center" vertical="center" wrapText="1"/>
    </xf>
    <xf borderId="2" fillId="4" fontId="350" numFmtId="0" xfId="0" applyAlignment="1" applyBorder="1" applyFill="1" applyFont="1">
      <alignment horizontal="general" vertical="bottom" wrapText="1"/>
    </xf>
    <xf borderId="1" fillId="3" fontId="351" numFmtId="168" xfId="0" applyAlignment="1" applyBorder="1" applyFill="1" applyFont="1" applyNumberFormat="1">
      <alignment horizontal="center" vertical="bottom" wrapText="1"/>
    </xf>
    <xf borderId="2" fillId="3" fontId="352" numFmtId="164" xfId="0" applyAlignment="1" applyBorder="1" applyFill="1" applyFont="1" applyNumberFormat="1">
      <alignment horizontal="center" vertical="bottom" wrapText="1"/>
    </xf>
    <xf borderId="1" fillId="9" fontId="353" numFmtId="0" xfId="0" applyAlignment="1" applyBorder="1" applyFill="1" applyFont="1">
      <alignment horizontal="center" vertical="center"/>
    </xf>
    <xf borderId="1" fillId="30" fontId="354" numFmtId="0" xfId="0" applyAlignment="1" applyBorder="1" applyFill="1" applyFont="1">
      <alignment horizontal="center" vertical="bottom"/>
    </xf>
    <xf borderId="1" fillId="2" fontId="355" numFmtId="166" xfId="0" applyBorder="1" applyFill="1" applyFont="1" applyNumberFormat="1"/>
    <xf borderId="1" fillId="12" fontId="0" numFmtId="0" xfId="0" applyAlignment="1" applyBorder="1" applyFill="1">
      <alignment horizontal="general" vertical="bottom" wrapText="1"/>
    </xf>
    <xf borderId="1" fillId="26" fontId="356" numFmtId="0" xfId="0" applyBorder="1" applyFill="1" applyFont="1"/>
    <xf borderId="1" fillId="7" fontId="357" numFmtId="0" xfId="0" applyAlignment="1" applyBorder="1" applyFill="1" applyFont="1">
      <alignment horizontal="center" vertical="center"/>
    </xf>
    <xf borderId="1" fillId="20" fontId="358" numFmtId="0" xfId="0" applyAlignment="1" applyBorder="1" applyFill="1" applyFont="1">
      <alignment horizontal="center" vertical="center" wrapText="1"/>
    </xf>
    <xf borderId="1" fillId="27" fontId="359" numFmtId="0" xfId="0" applyBorder="1" applyFill="1" applyFont="1"/>
    <xf borderId="1" fillId="8" fontId="360" numFmtId="0" xfId="0" applyAlignment="1" applyBorder="1" applyFill="1" applyFont="1">
      <alignment horizontal="center" vertical="center" wrapText="1"/>
    </xf>
    <xf borderId="1" fillId="2" fontId="361" numFmtId="164" xfId="0" applyAlignment="1" applyBorder="1" applyFill="1" applyFont="1" applyNumberFormat="1">
      <alignment horizontal="left" vertical="center" wrapText="1"/>
    </xf>
    <xf borderId="1" fillId="34" fontId="362" numFmtId="0" xfId="0" applyAlignment="1" applyBorder="1" applyFill="1" applyFont="1">
      <alignment horizontal="center" vertical="center" wrapText="1"/>
    </xf>
    <xf borderId="1" fillId="4" fontId="363" numFmtId="0" xfId="0" applyBorder="1" applyFill="1" applyFont="1"/>
    <xf borderId="1" fillId="0" fontId="364" numFmtId="169" xfId="0" applyAlignment="1" applyBorder="1" applyFont="1" applyNumberFormat="1">
      <alignment horizontal="center" vertical="bottom"/>
    </xf>
    <xf borderId="1" fillId="11" fontId="365" numFmtId="0" xfId="0" applyAlignment="1" applyBorder="1" applyFill="1" applyFont="1">
      <alignment horizontal="center" vertical="center" wrapText="1"/>
    </xf>
    <xf borderId="1" fillId="4" fontId="366" numFmtId="0" xfId="0" applyAlignment="1" applyBorder="1" applyFill="1" applyFont="1">
      <alignment horizontal="general" vertical="center" wrapText="1"/>
    </xf>
    <xf borderId="0" fillId="3" fontId="367" numFmtId="0" xfId="0" applyAlignment="1" applyFill="1" applyFont="1">
      <alignment horizontal="center" vertical="center" wrapText="1"/>
    </xf>
    <xf borderId="1" fillId="25" fontId="0" numFmtId="0" xfId="0" applyAlignment="1" applyBorder="1" applyFill="1">
      <alignment horizontal="general" vertical="bottom" wrapText="1"/>
    </xf>
    <xf borderId="10" fillId="9" fontId="368" numFmtId="0" xfId="0" applyAlignment="1" applyBorder="1" applyFill="1" applyFont="1">
      <alignment horizontal="center" vertical="center" wrapText="1"/>
    </xf>
    <xf borderId="5" fillId="9" fontId="369" numFmtId="0" xfId="0" applyBorder="1" applyFill="1" applyFont="1"/>
    <xf borderId="1" fillId="29" fontId="370" numFmtId="164" xfId="0" applyAlignment="1" applyBorder="1" applyFill="1" applyFont="1" applyNumberFormat="1">
      <alignment horizontal="center" vertical="center" wrapText="1"/>
    </xf>
    <xf borderId="1" fillId="4" fontId="371" numFmtId="164" xfId="0" applyBorder="1" applyFill="1" applyFont="1" applyNumberFormat="1"/>
    <xf borderId="1" fillId="4" fontId="372" numFmtId="0" xfId="0" applyAlignment="1" applyBorder="1" applyFill="1" applyFont="1">
      <alignment horizontal="center" vertical="center"/>
    </xf>
    <xf borderId="1" fillId="2" fontId="373" numFmtId="164" xfId="0" applyBorder="1" applyFill="1" applyFont="1" applyNumberFormat="1"/>
    <xf borderId="1" fillId="4" fontId="374" numFmtId="0" xfId="0" applyAlignment="1" applyBorder="1" applyFill="1" applyFont="1">
      <alignment horizontal="general" vertical="bottom" wrapText="1"/>
    </xf>
    <xf borderId="0" fillId="13" fontId="375" numFmtId="0" xfId="0" applyAlignment="1" applyFill="1" applyFont="1">
      <alignment horizontal="left" vertical="center"/>
    </xf>
    <xf borderId="1" fillId="4" fontId="376" numFmtId="0" xfId="0" applyAlignment="1" applyBorder="1" applyFill="1" applyFont="1">
      <alignment horizontal="general" vertical="center"/>
    </xf>
    <xf borderId="0" fillId="13" fontId="377" numFmtId="3" xfId="0" applyAlignment="1" applyFill="1" applyFont="1" applyNumberFormat="1">
      <alignment horizontal="center" vertical="bottom"/>
    </xf>
    <xf borderId="1" fillId="21" fontId="378" numFmtId="0" xfId="0" applyAlignment="1" applyBorder="1" applyFill="1" applyFont="1">
      <alignment horizontal="center" vertical="center" wrapText="1"/>
    </xf>
    <xf borderId="10" fillId="3" fontId="379" numFmtId="0" xfId="0" applyAlignment="1" applyBorder="1" applyFill="1" applyFont="1">
      <alignment horizontal="left" vertical="center" wrapText="1"/>
    </xf>
    <xf borderId="1" fillId="41" fontId="380" numFmtId="0" xfId="0" applyAlignment="1" applyBorder="1" applyFill="1" applyFont="1">
      <alignment horizontal="left" vertical="center" wrapText="1"/>
    </xf>
    <xf borderId="22" fillId="4" fontId="381" numFmtId="165" xfId="0" applyBorder="1" applyFill="1" applyFont="1" applyNumberFormat="1"/>
    <xf borderId="11" fillId="2" fontId="382" numFmtId="164" xfId="0" applyBorder="1" applyFill="1" applyFont="1" applyNumberFormat="1"/>
    <xf borderId="1" fillId="11" fontId="383" numFmtId="0" xfId="0" applyAlignment="1" applyBorder="1" applyFill="1" applyFont="1">
      <alignment horizontal="center" vertical="center" wrapText="1"/>
    </xf>
    <xf borderId="1" fillId="27" fontId="384" numFmtId="0" xfId="0" applyAlignment="1" applyBorder="1" applyFill="1" applyFont="1">
      <alignment horizontal="center" vertical="center" wrapText="1"/>
    </xf>
    <xf borderId="6" fillId="2" fontId="385" numFmtId="170" xfId="0" applyAlignment="1" applyBorder="1" applyFill="1" applyFont="1" applyNumberFormat="1">
      <alignment horizontal="center" vertical="bottom"/>
    </xf>
    <xf borderId="2" fillId="28" fontId="386" numFmtId="0" xfId="0" applyAlignment="1" applyBorder="1" applyFill="1" applyFont="1">
      <alignment horizontal="center" vertical="bottom"/>
    </xf>
    <xf borderId="10" fillId="4" fontId="387" numFmtId="0" xfId="0" applyAlignment="1" applyBorder="1" applyFill="1" applyFont="1">
      <alignment horizontal="general" vertical="bottom" wrapText="1"/>
    </xf>
    <xf borderId="1" fillId="30" fontId="388" numFmtId="0" xfId="0" applyAlignment="1" applyBorder="1" applyFill="1" applyFont="1">
      <alignment horizontal="right" vertical="bottom"/>
    </xf>
    <xf borderId="1" fillId="0" fontId="389" numFmtId="164" xfId="0" applyBorder="1" applyFont="1" applyNumberFormat="1"/>
    <xf borderId="3" fillId="0" fontId="390" numFmtId="0" xfId="0" applyAlignment="1" applyBorder="1" applyFont="1">
      <alignment horizontal="center" vertical="center" wrapText="1"/>
    </xf>
    <xf borderId="1" fillId="14" fontId="391" numFmtId="170" xfId="0" applyAlignment="1" applyBorder="1" applyFill="1" applyFont="1" applyNumberFormat="1">
      <alignment horizontal="center" vertical="center" wrapText="1"/>
    </xf>
    <xf borderId="9" fillId="16" fontId="392" numFmtId="0" xfId="0" applyAlignment="1" applyBorder="1" applyFill="1" applyFont="1">
      <alignment horizontal="center" vertical="center"/>
    </xf>
    <xf borderId="1" fillId="4" fontId="393" numFmtId="164" xfId="0" applyBorder="1" applyFill="1" applyFont="1" applyNumberFormat="1"/>
    <xf borderId="6" fillId="2" fontId="394" numFmtId="0" xfId="0" applyBorder="1" applyFill="1" applyFont="1"/>
    <xf borderId="0" fillId="35" fontId="0" numFmtId="0" xfId="0" applyAlignment="1" applyFill="1">
      <alignment horizontal="general" vertical="bottom" wrapText="1"/>
    </xf>
    <xf borderId="14" fillId="0" fontId="395" numFmtId="0" xfId="0" applyAlignment="1" applyBorder="1" applyFont="1">
      <alignment horizontal="center" vertical="bottom"/>
    </xf>
    <xf borderId="1" fillId="4" fontId="396" numFmtId="166" xfId="0" applyBorder="1" applyFill="1" applyFont="1" applyNumberFormat="1"/>
    <xf borderId="1" fillId="0" fontId="397" numFmtId="0" xfId="0" applyAlignment="1" applyBorder="1" applyFont="1">
      <alignment horizontal="center" vertical="center" wrapText="1"/>
    </xf>
    <xf borderId="1" fillId="6" fontId="398" numFmtId="0" xfId="0" applyAlignment="1" applyBorder="1" applyFill="1" applyFont="1">
      <alignment horizontal="center" vertical="bottom"/>
    </xf>
    <xf borderId="2" fillId="9" fontId="399" numFmtId="0" xfId="0" applyAlignment="1" applyBorder="1" applyFill="1" applyFont="1">
      <alignment horizontal="center" vertical="center" wrapText="1"/>
    </xf>
    <xf borderId="3" fillId="0" fontId="400" numFmtId="0" xfId="0" applyAlignment="1" applyBorder="1" applyFont="1">
      <alignment horizontal="general" vertical="bottom" wrapText="1"/>
    </xf>
    <xf borderId="1" fillId="44" fontId="401" numFmtId="0" xfId="0" applyAlignment="1" applyBorder="1" applyFill="1" applyFont="1">
      <alignment horizontal="center" vertical="center"/>
    </xf>
    <xf borderId="1" fillId="2" fontId="402" numFmtId="164" xfId="0" applyAlignment="1" applyBorder="1" applyFill="1" applyFont="1" applyNumberFormat="1">
      <alignment horizontal="center" vertical="center" wrapText="1"/>
    </xf>
    <xf borderId="1" fillId="34" fontId="403" numFmtId="0" xfId="0" applyAlignment="1" applyBorder="1" applyFill="1" applyFont="1">
      <alignment horizontal="center" vertical="center" wrapText="1"/>
    </xf>
    <xf borderId="2" fillId="0" fontId="404" numFmtId="0" xfId="0" applyAlignment="1" applyBorder="1" applyFont="1">
      <alignment horizontal="center" vertical="bottom" wrapText="1"/>
    </xf>
    <xf borderId="1" fillId="9" fontId="405" numFmtId="172" xfId="0" applyBorder="1" applyFill="1" applyFont="1" applyNumberFormat="1"/>
    <xf borderId="0" fillId="35" fontId="0" numFmtId="0" xfId="0" applyAlignment="1" applyFill="1">
      <alignment horizontal="center" vertical="center" wrapText="1"/>
    </xf>
    <xf borderId="0" fillId="0" fontId="406" numFmtId="0" xfId="0" applyFont="1"/>
    <xf borderId="1" fillId="7" fontId="407" numFmtId="0" xfId="0" applyAlignment="1" applyBorder="1" applyFill="1" applyFont="1">
      <alignment horizontal="general" vertical="center"/>
    </xf>
    <xf borderId="9" fillId="4" fontId="408" numFmtId="164" xfId="0" applyAlignment="1" applyBorder="1" applyFill="1" applyFont="1" applyNumberFormat="1">
      <alignment horizontal="center" vertical="bottom" wrapText="1"/>
    </xf>
    <xf borderId="1" fillId="21" fontId="409" numFmtId="0" xfId="0" applyBorder="1" applyFill="1" applyFont="1"/>
    <xf borderId="1" fillId="16" fontId="410" numFmtId="0" xfId="0" applyAlignment="1" applyBorder="1" applyFill="1" applyFont="1">
      <alignment horizontal="center" vertical="center" wrapText="1"/>
    </xf>
    <xf borderId="1" fillId="2" fontId="411" numFmtId="3" xfId="0" applyAlignment="1" applyBorder="1" applyFill="1" applyFont="1" applyNumberFormat="1">
      <alignment horizontal="center" vertical="bottom" wrapText="1"/>
    </xf>
    <xf borderId="30" fillId="4" fontId="412" numFmtId="0" xfId="0" applyBorder="1" applyFill="1" applyFont="1"/>
    <xf borderId="1" fillId="0" fontId="413" numFmtId="0" xfId="0" applyAlignment="1" applyBorder="1" applyFont="1">
      <alignment horizontal="center" vertical="center" wrapText="1"/>
    </xf>
    <xf borderId="16" fillId="9" fontId="0" numFmtId="0" xfId="0" applyAlignment="1" applyBorder="1" applyFill="1">
      <alignment horizontal="general" vertical="bottom" wrapText="1"/>
    </xf>
    <xf borderId="1" fillId="3" fontId="414" numFmtId="0" xfId="0" applyAlignment="1" applyBorder="1" applyFill="1" applyFont="1">
      <alignment horizontal="center" vertical="center" wrapText="1"/>
    </xf>
    <xf borderId="1" fillId="13" fontId="415" numFmtId="165" xfId="0" applyBorder="1" applyFill="1" applyFont="1" applyNumberFormat="1"/>
    <xf borderId="1" fillId="2" fontId="416" numFmtId="0" xfId="0" applyAlignment="1" applyBorder="1" applyFill="1" applyFont="1">
      <alignment horizontal="left" vertical="center" wrapText="1"/>
    </xf>
    <xf borderId="1" fillId="13" fontId="417" numFmtId="166" xfId="0" applyBorder="1" applyFill="1" applyFont="1" applyNumberFormat="1"/>
    <xf borderId="1" fillId="4" fontId="418" numFmtId="0" xfId="0" applyBorder="1" applyFill="1" applyFont="1"/>
    <xf borderId="0" fillId="9" fontId="419" numFmtId="0" xfId="0" applyFill="1" applyFont="1"/>
    <xf borderId="6" fillId="33" fontId="420" numFmtId="164" xfId="0" applyAlignment="1" applyBorder="1" applyFill="1" applyFont="1" applyNumberFormat="1">
      <alignment horizontal="center" vertical="bottom"/>
    </xf>
    <xf borderId="1" fillId="4" fontId="421" numFmtId="0" xfId="0" applyBorder="1" applyFill="1" applyFont="1"/>
    <xf borderId="1" fillId="3" fontId="422" numFmtId="0" xfId="0" applyAlignment="1" applyBorder="1" applyFill="1" applyFont="1">
      <alignment horizontal="general" vertical="center"/>
    </xf>
    <xf borderId="1" fillId="41" fontId="423" numFmtId="0" xfId="0" applyAlignment="1" applyBorder="1" applyFill="1" applyFont="1">
      <alignment horizontal="center" vertical="center" wrapText="1"/>
    </xf>
    <xf borderId="1" fillId="0" fontId="424" numFmtId="0" xfId="0" applyAlignment="1" applyBorder="1" applyFont="1">
      <alignment horizontal="center" vertical="center" wrapText="1"/>
    </xf>
    <xf borderId="16" fillId="0" fontId="425" numFmtId="0" xfId="0" applyAlignment="1" applyBorder="1" applyFont="1">
      <alignment horizontal="center" vertical="bottom"/>
    </xf>
    <xf borderId="1" fillId="3" fontId="426" numFmtId="164" xfId="0" applyAlignment="1" applyBorder="1" applyFill="1" applyFont="1" applyNumberFormat="1">
      <alignment horizontal="center" vertical="bottom" wrapText="1"/>
    </xf>
    <xf borderId="23" fillId="9" fontId="427" numFmtId="0" xfId="0" applyBorder="1" applyFill="1" applyFont="1"/>
    <xf borderId="1" fillId="20" fontId="428" numFmtId="164" xfId="0" applyAlignment="1" applyBorder="1" applyFill="1" applyFont="1" applyNumberFormat="1">
      <alignment horizontal="center" vertical="center" wrapText="1"/>
    </xf>
    <xf borderId="1" fillId="13" fontId="429" numFmtId="165" xfId="0" applyBorder="1" applyFill="1" applyFont="1" applyNumberFormat="1"/>
    <xf borderId="17" fillId="3" fontId="430" numFmtId="0" xfId="0" applyAlignment="1" applyBorder="1" applyFill="1" applyFont="1">
      <alignment horizontal="center" vertical="center"/>
    </xf>
    <xf borderId="1" fillId="11" fontId="431" numFmtId="0" xfId="0" applyAlignment="1" applyBorder="1" applyFill="1" applyFont="1">
      <alignment horizontal="left" vertical="center" wrapText="1"/>
    </xf>
    <xf borderId="2" fillId="0" fontId="0" numFmtId="0" xfId="0" applyAlignment="1" applyBorder="1">
      <alignment horizontal="general" vertical="bottom" wrapText="1"/>
    </xf>
    <xf borderId="1" fillId="4" fontId="432" numFmtId="0" xfId="0" applyAlignment="1" applyBorder="1" applyFill="1" applyFont="1">
      <alignment horizontal="general" vertical="bottom" wrapText="1"/>
    </xf>
    <xf borderId="1" fillId="4" fontId="433" numFmtId="0" xfId="0" applyAlignment="1" applyBorder="1" applyFill="1" applyFont="1">
      <alignment horizontal="center" vertical="bottom" wrapText="1"/>
    </xf>
    <xf borderId="1" fillId="4" fontId="434" numFmtId="0" xfId="0" applyAlignment="1" applyBorder="1" applyFill="1" applyFont="1">
      <alignment horizontal="center" vertical="bottom"/>
    </xf>
    <xf borderId="22" fillId="3" fontId="435" numFmtId="164" xfId="0" applyAlignment="1" applyBorder="1" applyFill="1" applyFont="1" applyNumberFormat="1">
      <alignment horizontal="center" vertical="bottom" wrapText="1"/>
    </xf>
    <xf borderId="1" fillId="3" fontId="436" numFmtId="164" xfId="0" applyAlignment="1" applyBorder="1" applyFill="1" applyFont="1" applyNumberFormat="1">
      <alignment horizontal="center" vertical="bottom"/>
    </xf>
    <xf borderId="1" fillId="27" fontId="437" numFmtId="0" xfId="0" applyAlignment="1" applyBorder="1" applyFill="1" applyFont="1">
      <alignment horizontal="center" vertical="bottom" wrapText="1"/>
    </xf>
    <xf borderId="1" fillId="25" fontId="0" numFmtId="0" xfId="0" applyAlignment="1" applyBorder="1" applyFill="1">
      <alignment horizontal="center" vertical="center" wrapText="1"/>
    </xf>
    <xf borderId="1" fillId="4" fontId="438" numFmtId="0" xfId="0" applyAlignment="1" applyBorder="1" applyFill="1" applyFont="1">
      <alignment horizontal="center" vertical="center"/>
    </xf>
    <xf borderId="1" fillId="4" fontId="439" numFmtId="164" xfId="0" applyAlignment="1" applyBorder="1" applyFill="1" applyFont="1" applyNumberFormat="1">
      <alignment horizontal="center" vertical="bottom" wrapText="1"/>
    </xf>
    <xf borderId="1" fillId="7" fontId="440" numFmtId="168" xfId="0" applyAlignment="1" applyBorder="1" applyFill="1" applyFont="1" applyNumberFormat="1">
      <alignment horizontal="center" vertical="center"/>
    </xf>
    <xf borderId="1" fillId="30" fontId="441" numFmtId="164" xfId="0" applyAlignment="1" applyBorder="1" applyFill="1" applyFont="1" applyNumberFormat="1">
      <alignment horizontal="general" vertical="bottom" wrapText="1"/>
    </xf>
    <xf borderId="9" fillId="9" fontId="442" numFmtId="0" xfId="0" applyBorder="1" applyFill="1" applyFont="1"/>
    <xf borderId="1" fillId="30" fontId="443" numFmtId="172" xfId="0" applyBorder="1" applyFill="1" applyFont="1" applyNumberFormat="1"/>
    <xf borderId="1" fillId="27" fontId="0" numFmtId="0" xfId="0" applyAlignment="1" applyBorder="1" applyFill="1">
      <alignment horizontal="general" vertical="bottom" wrapText="1"/>
    </xf>
    <xf borderId="1" fillId="11" fontId="444" numFmtId="0" xfId="0" applyAlignment="1" applyBorder="1" applyFill="1" applyFont="1">
      <alignment horizontal="center" vertical="bottom"/>
    </xf>
    <xf borderId="1" fillId="45" fontId="445" numFmtId="0" xfId="0" applyAlignment="1" applyBorder="1" applyFill="1" applyFont="1">
      <alignment horizontal="center" vertical="center"/>
    </xf>
    <xf borderId="1" fillId="30" fontId="446" numFmtId="166" xfId="0" applyBorder="1" applyFill="1" applyFont="1" applyNumberFormat="1"/>
    <xf borderId="1" fillId="0" fontId="447" numFmtId="0" xfId="0" applyBorder="1" applyFont="1"/>
    <xf borderId="1" fillId="36" fontId="448" numFmtId="164" xfId="0" applyAlignment="1" applyBorder="1" applyFill="1" applyFont="1" applyNumberFormat="1">
      <alignment horizontal="center" vertical="center" wrapText="1"/>
    </xf>
    <xf borderId="1" fillId="0" fontId="449" numFmtId="3" xfId="0" applyAlignment="1" applyBorder="1" applyFont="1" applyNumberFormat="1">
      <alignment horizontal="center" vertical="center" wrapText="1"/>
    </xf>
    <xf borderId="1" fillId="7" fontId="450" numFmtId="166" xfId="0" applyAlignment="1" applyBorder="1" applyFill="1" applyFont="1" applyNumberFormat="1">
      <alignment horizontal="center" vertical="center"/>
    </xf>
    <xf borderId="1" fillId="3" fontId="451" numFmtId="0" xfId="0" applyAlignment="1" applyBorder="1" applyFill="1" applyFont="1">
      <alignment horizontal="center" vertical="center"/>
    </xf>
    <xf borderId="6" fillId="2" fontId="452" numFmtId="0" xfId="0" applyBorder="1" applyFill="1" applyFont="1"/>
    <xf borderId="1" fillId="15" fontId="453" numFmtId="164" xfId="0" applyAlignment="1" applyBorder="1" applyFill="1" applyFont="1" applyNumberFormat="1">
      <alignment horizontal="center" vertical="center" wrapText="1"/>
    </xf>
    <xf borderId="22" fillId="4" fontId="454" numFmtId="0" xfId="0" applyBorder="1" applyFill="1" applyFont="1"/>
    <xf borderId="31" fillId="0" fontId="455" numFmtId="0" xfId="0" applyAlignment="1" applyBorder="1" applyFont="1">
      <alignment horizontal="center" vertical="bottom"/>
    </xf>
    <xf borderId="1" fillId="13" fontId="456" numFmtId="0" xfId="0" applyAlignment="1" applyBorder="1" applyFill="1" applyFont="1">
      <alignment horizontal="center" vertical="bottom"/>
    </xf>
    <xf borderId="0" fillId="13" fontId="0" numFmtId="0" xfId="0" applyAlignment="1" applyFill="1">
      <alignment horizontal="general" vertical="bottom" wrapText="1"/>
    </xf>
    <xf borderId="1" fillId="3" fontId="457" numFmtId="164" xfId="0" applyAlignment="1" applyBorder="1" applyFill="1" applyFont="1" applyNumberFormat="1">
      <alignment horizontal="general" vertical="bottom" wrapText="1"/>
    </xf>
    <xf borderId="6" fillId="2" fontId="458" numFmtId="0" xfId="0" applyAlignment="1" applyBorder="1" applyFill="1" applyFont="1">
      <alignment horizontal="center" vertical="center"/>
    </xf>
    <xf borderId="32" fillId="2" fontId="459" numFmtId="0" xfId="0" applyAlignment="1" applyBorder="1" applyFill="1" applyFont="1">
      <alignment horizontal="center" vertical="bottom"/>
    </xf>
    <xf borderId="1" fillId="27" fontId="460" numFmtId="0" xfId="0" applyAlignment="1" applyBorder="1" applyFill="1" applyFont="1">
      <alignment horizontal="general" vertical="center"/>
    </xf>
    <xf borderId="1" fillId="2" fontId="461" numFmtId="0" xfId="0" applyAlignment="1" applyBorder="1" applyFill="1" applyFont="1">
      <alignment horizontal="general" vertical="bottom" wrapText="1"/>
    </xf>
    <xf borderId="3" fillId="9" fontId="0" numFmtId="0" xfId="0" applyAlignment="1" applyBorder="1" applyFill="1">
      <alignment horizontal="general" vertical="bottom" wrapText="1"/>
    </xf>
    <xf borderId="1" fillId="13" fontId="462" numFmtId="164" xfId="0" applyAlignment="1" applyBorder="1" applyFill="1" applyFont="1" applyNumberFormat="1">
      <alignment horizontal="general" vertical="bottom" wrapText="1"/>
    </xf>
    <xf borderId="7" fillId="2" fontId="463" numFmtId="0" xfId="0" applyAlignment="1" applyBorder="1" applyFill="1" applyFont="1">
      <alignment horizontal="general" vertical="center"/>
    </xf>
    <xf borderId="3" fillId="9" fontId="0" numFmtId="0" xfId="0" applyAlignment="1" applyBorder="1" applyFill="1">
      <alignment horizontal="center" vertical="center" wrapText="1"/>
    </xf>
    <xf borderId="1" fillId="9" fontId="464" numFmtId="0" xfId="0" applyAlignment="1" applyBorder="1" applyFill="1" applyFont="1">
      <alignment horizontal="general" vertical="center"/>
    </xf>
    <xf borderId="1" fillId="4" fontId="465" numFmtId="164" xfId="0" applyAlignment="1" applyBorder="1" applyFill="1" applyFont="1" applyNumberFormat="1">
      <alignment horizontal="center" vertical="center"/>
    </xf>
    <xf borderId="1" fillId="4" fontId="466" numFmtId="0" xfId="0" applyAlignment="1" applyBorder="1" applyFill="1" applyFont="1">
      <alignment horizontal="center" vertical="bottom" wrapText="1"/>
    </xf>
    <xf borderId="1" fillId="7" fontId="467" numFmtId="166" xfId="0" applyBorder="1" applyFill="1" applyFont="1" applyNumberFormat="1"/>
    <xf borderId="33" fillId="30" fontId="468" numFmtId="0" xfId="0" applyAlignment="1" applyBorder="1" applyFill="1" applyFont="1">
      <alignment horizontal="center" vertical="bottom"/>
    </xf>
    <xf borderId="1" fillId="19" fontId="469" numFmtId="164" xfId="0" applyAlignment="1" applyBorder="1" applyFill="1" applyFont="1" applyNumberFormat="1">
      <alignment horizontal="center" vertical="center" wrapText="1"/>
    </xf>
    <xf borderId="18" fillId="2" fontId="470" numFmtId="164" xfId="0" applyBorder="1" applyFill="1" applyFont="1" applyNumberFormat="1"/>
    <xf borderId="6" fillId="2" fontId="471" numFmtId="164" xfId="0" applyBorder="1" applyFill="1" applyFont="1" applyNumberFormat="1"/>
    <xf borderId="1" fillId="46" fontId="472" numFmtId="0" xfId="0" applyAlignment="1" applyBorder="1" applyFill="1" applyFont="1">
      <alignment horizontal="center" vertical="center" wrapText="1"/>
    </xf>
    <xf borderId="1" fillId="40" fontId="473" numFmtId="0" xfId="0" applyAlignment="1" applyBorder="1" applyFill="1" applyFont="1">
      <alignment horizontal="center" vertical="center" wrapText="1"/>
    </xf>
    <xf borderId="1" fillId="2" fontId="474" numFmtId="0" xfId="0" applyAlignment="1" applyBorder="1" applyFill="1" applyFont="1">
      <alignment horizontal="left" vertical="center"/>
    </xf>
    <xf borderId="1" fillId="4" fontId="475" numFmtId="0" xfId="0" applyAlignment="1" applyBorder="1" applyFill="1" applyFont="1">
      <alignment horizontal="general" vertical="bottom" wrapText="1"/>
    </xf>
    <xf borderId="1" fillId="6" fontId="476" numFmtId="0" xfId="0" applyAlignment="1" applyBorder="1" applyFill="1" applyFont="1">
      <alignment horizontal="center" vertical="center"/>
    </xf>
    <xf borderId="0" fillId="13" fontId="0" numFmtId="164" xfId="0" applyAlignment="1" applyFill="1" applyNumberFormat="1">
      <alignment horizontal="left" vertical="bottom" wrapText="1"/>
    </xf>
    <xf borderId="0" fillId="2" fontId="477" numFmtId="169" xfId="0" applyAlignment="1" applyFill="1" applyFont="1" applyNumberFormat="1">
      <alignment horizontal="center" vertical="bottom"/>
    </xf>
    <xf borderId="2" fillId="4" fontId="0" numFmtId="0" xfId="0" applyAlignment="1" applyBorder="1" applyFill="1">
      <alignment horizontal="general" vertical="bottom" wrapText="1"/>
    </xf>
    <xf borderId="1" fillId="4" fontId="478" numFmtId="0" xfId="0" applyAlignment="1" applyBorder="1" applyFill="1" applyFont="1">
      <alignment horizontal="general" vertical="center"/>
    </xf>
    <xf borderId="1" fillId="4" fontId="479" numFmtId="172" xfId="0" applyAlignment="1" applyBorder="1" applyFill="1" applyFont="1" applyNumberFormat="1">
      <alignment horizontal="center" vertical="center"/>
    </xf>
    <xf borderId="0" fillId="2" fontId="480" numFmtId="0" xfId="0" applyAlignment="1" applyFill="1" applyFont="1">
      <alignment horizontal="center" vertical="center"/>
    </xf>
    <xf borderId="1" fillId="3" fontId="481" numFmtId="164" xfId="0" applyAlignment="1" applyBorder="1" applyFill="1" applyFont="1" applyNumberFormat="1">
      <alignment horizontal="center" vertical="center" wrapText="1"/>
    </xf>
    <xf borderId="0" fillId="13" fontId="482" numFmtId="0" xfId="0" applyAlignment="1" applyFill="1" applyFont="1">
      <alignment horizontal="left" vertical="bottom"/>
    </xf>
    <xf borderId="1" fillId="2" fontId="483" numFmtId="0" xfId="0" applyBorder="1" applyFill="1" applyFont="1"/>
    <xf borderId="1" fillId="39" fontId="484" numFmtId="0" xfId="0" applyBorder="1" applyFill="1" applyFont="1"/>
    <xf borderId="6" fillId="18" fontId="485" numFmtId="167" xfId="0" applyAlignment="1" applyBorder="1" applyFill="1" applyFont="1" applyNumberFormat="1">
      <alignment horizontal="general" vertical="center"/>
    </xf>
    <xf borderId="1" fillId="35" fontId="0" numFmtId="167" xfId="0" applyAlignment="1" applyBorder="1" applyFill="1" applyNumberFormat="1">
      <alignment horizontal="center" vertical="center" wrapText="1"/>
    </xf>
    <xf borderId="1" fillId="6" fontId="486" numFmtId="168" xfId="0" applyAlignment="1" applyBorder="1" applyFill="1" applyFont="1" applyNumberFormat="1">
      <alignment horizontal="center" vertical="center"/>
    </xf>
    <xf borderId="9" fillId="7" fontId="487" numFmtId="0" xfId="0" applyBorder="1" applyFill="1" applyFont="1"/>
    <xf borderId="1" fillId="3" fontId="488" numFmtId="0" xfId="0" applyAlignment="1" applyBorder="1" applyFill="1" applyFont="1">
      <alignment horizontal="left" vertical="center" wrapText="1"/>
    </xf>
    <xf borderId="1" fillId="4" fontId="489" numFmtId="0" xfId="0" applyBorder="1" applyFill="1" applyFont="1"/>
    <xf borderId="7" fillId="2" fontId="490" numFmtId="0" xfId="0" applyBorder="1" applyFill="1" applyFont="1"/>
    <xf borderId="1" fillId="30" fontId="491" numFmtId="0" xfId="0" applyAlignment="1" applyBorder="1" applyFill="1" applyFont="1">
      <alignment horizontal="center" vertical="bottom" wrapText="1"/>
    </xf>
    <xf borderId="1" fillId="5" fontId="492" numFmtId="0" xfId="0" applyAlignment="1" applyBorder="1" applyFill="1" applyFont="1">
      <alignment horizontal="general" vertical="bottom" wrapText="1"/>
    </xf>
    <xf borderId="23" fillId="4" fontId="493" numFmtId="0" xfId="0" applyAlignment="1" applyBorder="1" applyFill="1" applyFont="1">
      <alignment horizontal="center" vertical="bottom" wrapText="1"/>
    </xf>
    <xf borderId="10" fillId="4" fontId="494" numFmtId="0" xfId="0" applyAlignment="1" applyBorder="1" applyFill="1" applyFont="1">
      <alignment horizontal="general" vertical="bottom" wrapText="1"/>
    </xf>
    <xf borderId="10" fillId="2" fontId="495" numFmtId="0" xfId="0" applyAlignment="1" applyBorder="1" applyFill="1" applyFont="1">
      <alignment horizontal="general" vertical="center" wrapText="1"/>
    </xf>
    <xf borderId="0" fillId="2" fontId="496" numFmtId="164" xfId="0" applyFill="1" applyFont="1" applyNumberFormat="1"/>
    <xf borderId="1" fillId="4" fontId="497" numFmtId="0" xfId="0" applyBorder="1" applyFill="1" applyFont="1"/>
    <xf borderId="1" fillId="11" fontId="498" numFmtId="0" xfId="0" applyAlignment="1" applyBorder="1" applyFill="1" applyFont="1">
      <alignment horizontal="center" vertical="bottom"/>
    </xf>
    <xf borderId="6" fillId="2" fontId="0" numFmtId="164" xfId="0" applyAlignment="1" applyBorder="1" applyFill="1" applyNumberFormat="1">
      <alignment horizontal="left" vertical="bottom" wrapText="1"/>
    </xf>
    <xf borderId="0" fillId="4" fontId="0" numFmtId="0" xfId="0" applyAlignment="1" applyFill="1">
      <alignment horizontal="general" vertical="bottom" wrapText="1"/>
    </xf>
    <xf borderId="18" fillId="4" fontId="499" numFmtId="0" xfId="0" applyAlignment="1" applyBorder="1" applyFill="1" applyFont="1">
      <alignment horizontal="center" vertical="center"/>
    </xf>
    <xf borderId="16" fillId="4" fontId="500" numFmtId="0" xfId="0" applyAlignment="1" applyBorder="1" applyFill="1" applyFont="1">
      <alignment horizontal="center" vertical="center"/>
    </xf>
    <xf borderId="10" fillId="9" fontId="501" numFmtId="0" xfId="0" applyAlignment="1" applyBorder="1" applyFill="1" applyFont="1">
      <alignment horizontal="general" vertical="bottom" wrapText="1"/>
    </xf>
    <xf borderId="13" fillId="0" fontId="502" numFmtId="0" xfId="0" applyBorder="1" applyFont="1"/>
    <xf borderId="1" fillId="33" fontId="0" numFmtId="0" xfId="0" applyAlignment="1" applyBorder="1" applyFill="1">
      <alignment horizontal="general" vertical="bottom" wrapText="1"/>
    </xf>
    <xf borderId="13" fillId="2" fontId="503" numFmtId="0" xfId="0" applyAlignment="1" applyBorder="1" applyFill="1" applyFont="1">
      <alignment horizontal="general" vertical="bottom" wrapText="1"/>
    </xf>
    <xf borderId="1" fillId="4" fontId="504" numFmtId="175" xfId="0" applyAlignment="1" applyBorder="1" applyFill="1" applyFont="1" applyNumberFormat="1">
      <alignment horizontal="center" vertical="bottom"/>
    </xf>
    <xf borderId="1" fillId="3" fontId="505" numFmtId="0" xfId="0" applyAlignment="1" applyBorder="1" applyFill="1" applyFont="1">
      <alignment horizontal="center" vertical="bottom"/>
    </xf>
    <xf borderId="1" fillId="24" fontId="506" numFmtId="166" xfId="0" applyAlignment="1" applyBorder="1" applyFill="1" applyFont="1" applyNumberFormat="1">
      <alignment horizontal="general" vertical="center"/>
    </xf>
    <xf borderId="0" fillId="13" fontId="507" numFmtId="167" xfId="0" applyFill="1" applyFont="1" applyNumberFormat="1"/>
    <xf borderId="1" fillId="27" fontId="508" numFmtId="0" xfId="0" applyBorder="1" applyFill="1" applyFont="1"/>
    <xf borderId="1" fillId="4" fontId="509" numFmtId="168" xfId="0" applyBorder="1" applyFill="1" applyFont="1" applyNumberFormat="1"/>
    <xf borderId="7" fillId="2" fontId="510" numFmtId="164" xfId="0" applyBorder="1" applyFill="1" applyFont="1" applyNumberFormat="1"/>
    <xf borderId="1" fillId="4" fontId="511" numFmtId="164" xfId="0" applyAlignment="1" applyBorder="1" applyFill="1" applyFont="1" applyNumberFormat="1">
      <alignment horizontal="general" vertical="bottom" wrapText="1"/>
    </xf>
    <xf borderId="1" fillId="3" fontId="0" numFmtId="0" xfId="0" applyAlignment="1" applyBorder="1" applyFill="1">
      <alignment horizontal="left" vertical="center" wrapText="1"/>
    </xf>
    <xf borderId="6" fillId="2" fontId="512" numFmtId="0" xfId="0" applyAlignment="1" applyBorder="1" applyFill="1" applyFont="1">
      <alignment horizontal="general" vertical="center"/>
    </xf>
    <xf borderId="1" fillId="4" fontId="513" numFmtId="0" xfId="0" applyAlignment="1" applyBorder="1" applyFill="1" applyFont="1">
      <alignment horizontal="center" vertical="bottom"/>
    </xf>
    <xf borderId="1" fillId="0" fontId="514" numFmtId="164" xfId="0" applyAlignment="1" applyBorder="1" applyFont="1" applyNumberFormat="1">
      <alignment horizontal="left" vertical="center" wrapText="1"/>
    </xf>
    <xf borderId="7" fillId="4" fontId="515" numFmtId="0" xfId="0" applyAlignment="1" applyBorder="1" applyFill="1" applyFont="1">
      <alignment horizontal="center" vertical="center"/>
    </xf>
    <xf borderId="1" fillId="13" fontId="516" numFmtId="165" xfId="0" applyBorder="1" applyFill="1" applyFont="1" applyNumberFormat="1"/>
    <xf borderId="14" fillId="0" fontId="517" numFmtId="0" xfId="0" applyBorder="1" applyFont="1"/>
    <xf borderId="1" fillId="4" fontId="518" numFmtId="0" xfId="0" applyAlignment="1" applyBorder="1" applyFill="1" applyFont="1">
      <alignment horizontal="general" vertical="bottom" wrapText="1"/>
    </xf>
    <xf borderId="7" fillId="0" fontId="519" numFmtId="0" xfId="0" applyAlignment="1" applyBorder="1" applyFont="1">
      <alignment horizontal="center" vertical="center"/>
    </xf>
    <xf borderId="1" fillId="47" fontId="520" numFmtId="0" xfId="0" applyAlignment="1" applyBorder="1" applyFill="1" applyFont="1">
      <alignment horizontal="center" vertical="center"/>
    </xf>
    <xf borderId="0" fillId="13" fontId="521" numFmtId="164" xfId="0" applyAlignment="1" applyFill="1" applyFont="1" applyNumberFormat="1">
      <alignment horizontal="left" vertical="bottom"/>
    </xf>
    <xf borderId="1" fillId="4" fontId="522" numFmtId="0" xfId="0" applyBorder="1" applyFill="1" applyFont="1"/>
    <xf borderId="1" fillId="7" fontId="523" numFmtId="0" xfId="0" applyBorder="1" applyFill="1" applyFont="1"/>
    <xf borderId="1" fillId="0" fontId="524" numFmtId="1" xfId="0" applyBorder="1" applyFont="1" applyNumberFormat="1"/>
    <xf borderId="9" fillId="13" fontId="525" numFmtId="0" xfId="0" applyAlignment="1" applyBorder="1" applyFill="1" applyFont="1">
      <alignment horizontal="center" vertical="center"/>
    </xf>
    <xf borderId="26" fillId="0" fontId="0" numFmtId="0" xfId="0" applyAlignment="1" applyBorder="1">
      <alignment horizontal="general" vertical="bottom" wrapText="1"/>
    </xf>
    <xf borderId="11" fillId="0" fontId="0" numFmtId="0" xfId="0" applyAlignment="1" applyBorder="1">
      <alignment horizontal="general" vertical="bottom" wrapText="1"/>
    </xf>
    <xf borderId="1" fillId="4" fontId="526" numFmtId="0" xfId="0" applyAlignment="1" applyBorder="1" applyFill="1" applyFont="1">
      <alignment horizontal="general" vertical="center" wrapText="1"/>
    </xf>
    <xf borderId="0" fillId="2" fontId="527" numFmtId="0" xfId="0" applyAlignment="1" applyFill="1" applyFont="1">
      <alignment horizontal="center" vertical="bottom"/>
    </xf>
    <xf borderId="2" fillId="9" fontId="528" numFmtId="0" xfId="0" applyAlignment="1" applyBorder="1" applyFill="1" applyFont="1">
      <alignment horizontal="general" vertical="bottom" wrapText="1"/>
    </xf>
    <xf borderId="0" fillId="13" fontId="0" numFmtId="0" xfId="0" applyAlignment="1" applyFill="1">
      <alignment horizontal="center" vertical="center" wrapText="1"/>
    </xf>
    <xf borderId="10" fillId="9" fontId="529" numFmtId="0" xfId="0" applyAlignment="1" applyBorder="1" applyFill="1" applyFont="1">
      <alignment horizontal="center" vertical="center" wrapText="1"/>
    </xf>
    <xf borderId="1" fillId="0" fontId="530" numFmtId="0" xfId="0" applyAlignment="1" applyBorder="1" applyFont="1">
      <alignment horizontal="center" vertical="center" wrapText="1"/>
    </xf>
    <xf borderId="3" fillId="9" fontId="531" numFmtId="0" xfId="0" applyBorder="1" applyFill="1" applyFont="1"/>
    <xf borderId="1" fillId="37" fontId="532" numFmtId="0" xfId="0" applyAlignment="1" applyBorder="1" applyFill="1" applyFont="1">
      <alignment horizontal="center" vertical="center" wrapText="1"/>
    </xf>
    <xf borderId="1" fillId="11" fontId="533" numFmtId="166" xfId="0" applyAlignment="1" applyBorder="1" applyFill="1" applyFont="1" applyNumberFormat="1">
      <alignment horizontal="center" vertical="center"/>
    </xf>
    <xf borderId="1" fillId="46" fontId="0" numFmtId="0" xfId="0" applyAlignment="1" applyBorder="1" applyFill="1">
      <alignment horizontal="general" vertical="bottom" wrapText="1"/>
    </xf>
    <xf borderId="1" fillId="16" fontId="534" numFmtId="166" xfId="0" applyBorder="1" applyFill="1" applyFont="1" applyNumberFormat="1"/>
    <xf borderId="2" fillId="4" fontId="535" numFmtId="0" xfId="0" applyAlignment="1" applyBorder="1" applyFill="1" applyFont="1">
      <alignment horizontal="general" vertical="bottom" wrapText="1"/>
    </xf>
    <xf borderId="1" fillId="3" fontId="536" numFmtId="0" xfId="0" applyAlignment="1" applyBorder="1" applyFill="1" applyFont="1">
      <alignment horizontal="left" vertical="center" wrapText="1"/>
    </xf>
    <xf borderId="1" fillId="30" fontId="537" numFmtId="0" xfId="0" applyAlignment="1" applyBorder="1" applyFill="1" applyFont="1">
      <alignment horizontal="center" vertical="center"/>
    </xf>
    <xf borderId="1" fillId="0" fontId="538" numFmtId="169" xfId="0" applyAlignment="1" applyBorder="1" applyFont="1" applyNumberFormat="1">
      <alignment horizontal="center" vertical="bottom"/>
    </xf>
    <xf borderId="9" fillId="11" fontId="539" numFmtId="0" xfId="0" applyAlignment="1" applyBorder="1" applyFill="1" applyFont="1">
      <alignment horizontal="left" vertical="center" wrapText="1"/>
    </xf>
    <xf borderId="7" fillId="2" fontId="540" numFmtId="168" xfId="0" applyAlignment="1" applyBorder="1" applyFill="1" applyFont="1" applyNumberFormat="1">
      <alignment horizontal="center" vertical="center"/>
    </xf>
    <xf borderId="1" fillId="48" fontId="541" numFmtId="0" xfId="0" applyAlignment="1" applyBorder="1" applyFill="1" applyFont="1">
      <alignment horizontal="center" vertical="center" wrapText="1"/>
    </xf>
    <xf borderId="1" fillId="4" fontId="542" numFmtId="0" xfId="0" applyAlignment="1" applyBorder="1" applyFill="1" applyFont="1">
      <alignment horizontal="general" vertical="bottom" wrapText="1"/>
    </xf>
    <xf borderId="1" fillId="9" fontId="543" numFmtId="0" xfId="0" applyAlignment="1" applyBorder="1" applyFill="1" applyFont="1">
      <alignment horizontal="general" vertical="bottom" wrapText="1"/>
    </xf>
    <xf borderId="10" fillId="9" fontId="544" numFmtId="0" xfId="0" applyBorder="1" applyFill="1" applyFont="1"/>
    <xf borderId="1" fillId="23" fontId="545" numFmtId="164" xfId="0" applyAlignment="1" applyBorder="1" applyFill="1" applyFont="1" applyNumberFormat="1">
      <alignment horizontal="center" vertical="center" wrapText="1"/>
    </xf>
    <xf borderId="1" fillId="13" fontId="546" numFmtId="0" xfId="0" applyAlignment="1" applyBorder="1" applyFill="1" applyFont="1">
      <alignment horizontal="center" vertical="center"/>
    </xf>
    <xf borderId="6" fillId="2" fontId="547" numFmtId="164" xfId="0" applyBorder="1" applyFill="1" applyFont="1" applyNumberFormat="1"/>
    <xf borderId="16" fillId="0" fontId="0" numFmtId="0" xfId="0" applyAlignment="1" applyBorder="1">
      <alignment horizontal="general" vertical="bottom" wrapText="1"/>
    </xf>
    <xf borderId="1" fillId="6" fontId="548" numFmtId="0" xfId="0" applyAlignment="1" applyBorder="1" applyFill="1" applyFont="1">
      <alignment horizontal="left" vertical="center" wrapText="1"/>
    </xf>
    <xf borderId="34" fillId="0" fontId="549" numFmtId="0" xfId="0" applyBorder="1" applyFont="1"/>
    <xf borderId="1" fillId="29" fontId="550" numFmtId="164" xfId="0" applyAlignment="1" applyBorder="1" applyFill="1" applyFont="1" applyNumberFormat="1">
      <alignment horizontal="center" vertical="center" wrapText="1"/>
    </xf>
    <xf borderId="6" fillId="2" fontId="551" numFmtId="164" xfId="0" applyAlignment="1" applyBorder="1" applyFill="1" applyFont="1" applyNumberFormat="1">
      <alignment horizontal="right" vertical="bottom"/>
    </xf>
    <xf borderId="7" fillId="18" fontId="552" numFmtId="0" xfId="0" applyAlignment="1" applyBorder="1" applyFill="1" applyFont="1">
      <alignment horizontal="general" vertical="center"/>
    </xf>
    <xf borderId="35" fillId="2" fontId="553" numFmtId="164" xfId="0" applyBorder="1" applyFill="1" applyFont="1" applyNumberFormat="1"/>
    <xf borderId="1" fillId="16" fontId="554" numFmtId="0" xfId="0" applyAlignment="1" applyBorder="1" applyFill="1" applyFont="1">
      <alignment horizontal="center" vertical="bottom" wrapText="1"/>
    </xf>
    <xf borderId="21" fillId="2" fontId="555" numFmtId="0" xfId="0" applyAlignment="1" applyBorder="1" applyFill="1" applyFont="1">
      <alignment horizontal="left" vertical="center" wrapText="1"/>
    </xf>
    <xf borderId="1" fillId="27" fontId="556" numFmtId="0" xfId="0" applyAlignment="1" applyBorder="1" applyFill="1" applyFont="1">
      <alignment horizontal="center" vertical="center" wrapText="1"/>
    </xf>
    <xf borderId="10" fillId="0" fontId="0" numFmtId="0" xfId="0" applyAlignment="1" applyBorder="1">
      <alignment horizontal="general" vertical="bottom" wrapText="1"/>
    </xf>
    <xf borderId="24" fillId="4" fontId="557" numFmtId="165" xfId="0" applyBorder="1" applyFill="1" applyFont="1" applyNumberFormat="1"/>
    <xf borderId="1" fillId="2" fontId="558" numFmtId="0" xfId="0" applyAlignment="1" applyBorder="1" applyFill="1" applyFont="1">
      <alignment horizontal="center" vertical="center"/>
    </xf>
    <xf borderId="1" fillId="4" fontId="559" numFmtId="0" xfId="0" applyAlignment="1" applyBorder="1" applyFill="1" applyFont="1">
      <alignment horizontal="center" vertical="center"/>
    </xf>
    <xf borderId="1" fillId="6" fontId="560" numFmtId="168" xfId="0" applyAlignment="1" applyBorder="1" applyFill="1" applyFont="1" applyNumberFormat="1">
      <alignment horizontal="center" vertical="center"/>
    </xf>
    <xf borderId="0" fillId="13" fontId="561" numFmtId="164" xfId="0" applyFill="1" applyFont="1" applyNumberFormat="1"/>
    <xf borderId="16" fillId="2" fontId="562" numFmtId="0" xfId="0" applyAlignment="1" applyBorder="1" applyFill="1" applyFont="1">
      <alignment horizontal="center" vertical="center" wrapText="1"/>
    </xf>
    <xf borderId="10" fillId="9" fontId="563" numFmtId="172" xfId="0" applyBorder="1" applyFill="1" applyFont="1" applyNumberFormat="1"/>
    <xf borderId="0" fillId="3" fontId="564" numFmtId="0" xfId="0" applyAlignment="1" applyFill="1" applyFont="1">
      <alignment horizontal="center" vertical="center"/>
    </xf>
    <xf borderId="11" fillId="13" fontId="565" numFmtId="0" xfId="0" applyAlignment="1" applyBorder="1" applyFill="1" applyFont="1">
      <alignment horizontal="general" vertical="bottom" wrapText="1"/>
    </xf>
    <xf borderId="1" fillId="3" fontId="566" numFmtId="164" xfId="0" applyAlignment="1" applyBorder="1" applyFill="1" applyFont="1" applyNumberFormat="1">
      <alignment horizontal="center" vertical="center" wrapText="1"/>
    </xf>
    <xf borderId="0" fillId="3" fontId="567" numFmtId="0" xfId="0" applyAlignment="1" applyFill="1" applyFont="1">
      <alignment horizontal="center" vertical="center" wrapText="1"/>
    </xf>
    <xf borderId="1" fillId="9" fontId="568" numFmtId="0" xfId="0" applyBorder="1" applyFill="1" applyFont="1"/>
    <xf borderId="3" fillId="0" fontId="569" numFmtId="0" xfId="0" applyAlignment="1" applyBorder="1" applyFont="1">
      <alignment horizontal="center" vertical="center" wrapText="1"/>
    </xf>
    <xf borderId="1" fillId="3" fontId="570" numFmtId="0" xfId="0" applyAlignment="1" applyBorder="1" applyFill="1" applyFont="1">
      <alignment horizontal="center" vertical="center" wrapText="1"/>
    </xf>
    <xf borderId="1" fillId="23" fontId="571" numFmtId="164" xfId="0" applyAlignment="1" applyBorder="1" applyFill="1" applyFont="1" applyNumberFormat="1">
      <alignment horizontal="center" vertical="center" wrapText="1"/>
    </xf>
    <xf borderId="1" fillId="0" fontId="572" numFmtId="0" xfId="0" applyAlignment="1" applyBorder="1" applyFont="1">
      <alignment horizontal="center" vertical="center" wrapText="1"/>
    </xf>
    <xf borderId="8" fillId="2" fontId="573" numFmtId="0" xfId="0" applyAlignment="1" applyBorder="1" applyFill="1" applyFont="1">
      <alignment horizontal="left" vertical="center"/>
    </xf>
    <xf borderId="1" fillId="14" fontId="0" numFmtId="0" xfId="0" applyAlignment="1" applyBorder="1" applyFill="1">
      <alignment horizontal="general" vertical="bottom" wrapText="1"/>
    </xf>
    <xf borderId="1" fillId="5" fontId="574" numFmtId="0" xfId="0" applyBorder="1" applyFill="1" applyFont="1"/>
    <xf borderId="1" fillId="3" fontId="575" numFmtId="0" xfId="0" applyAlignment="1" applyBorder="1" applyFill="1" applyFont="1">
      <alignment horizontal="center" vertical="center" wrapText="1"/>
    </xf>
    <xf borderId="1" fillId="2" fontId="576" numFmtId="166" xfId="0" applyAlignment="1" applyBorder="1" applyFill="1" applyFont="1" applyNumberFormat="1">
      <alignment horizontal="center" vertical="bottom"/>
    </xf>
    <xf borderId="1" fillId="0" fontId="577" numFmtId="0" xfId="0" applyAlignment="1" applyBorder="1" applyFont="1">
      <alignment horizontal="general" vertical="center"/>
    </xf>
    <xf borderId="1" fillId="13" fontId="578" numFmtId="0" xfId="0" applyBorder="1" applyFill="1" applyFont="1"/>
    <xf borderId="7" fillId="4" fontId="579" numFmtId="0" xfId="0" applyAlignment="1" applyBorder="1" applyFill="1" applyFont="1">
      <alignment horizontal="center" vertical="bottom" wrapText="1"/>
    </xf>
    <xf borderId="1" fillId="0" fontId="580" numFmtId="164" xfId="0" applyAlignment="1" applyBorder="1" applyFont="1" applyNumberFormat="1">
      <alignment horizontal="center" vertical="center" wrapText="1"/>
    </xf>
    <xf borderId="0" fillId="13" fontId="581" numFmtId="164" xfId="0" applyAlignment="1" applyFill="1" applyFont="1" applyNumberFormat="1">
      <alignment horizontal="center" vertical="bottom"/>
    </xf>
    <xf borderId="1" fillId="28" fontId="582" numFmtId="0" xfId="0" applyAlignment="1" applyBorder="1" applyFill="1" applyFont="1">
      <alignment horizontal="center" vertical="center" wrapText="1"/>
    </xf>
    <xf borderId="1" fillId="6" fontId="583" numFmtId="0" xfId="0" applyAlignment="1" applyBorder="1" applyFill="1" applyFont="1">
      <alignment horizontal="general" vertical="center" wrapText="1"/>
    </xf>
    <xf borderId="0" fillId="40" fontId="584" numFmtId="0" xfId="0" applyAlignment="1" applyFill="1" applyFont="1">
      <alignment horizontal="center" vertical="center" wrapText="1"/>
    </xf>
    <xf borderId="1" fillId="3" fontId="585" numFmtId="164" xfId="0" applyAlignment="1" applyBorder="1" applyFill="1" applyFont="1" applyNumberFormat="1">
      <alignment horizontal="general" vertical="bottom" wrapText="1"/>
    </xf>
    <xf borderId="6" fillId="2" fontId="586" numFmtId="0" xfId="0" applyAlignment="1" applyBorder="1" applyFill="1" applyFont="1">
      <alignment horizontal="left" vertical="bottom"/>
    </xf>
    <xf borderId="1" fillId="28" fontId="587" numFmtId="0" xfId="0" applyAlignment="1" applyBorder="1" applyFill="1" applyFont="1">
      <alignment horizontal="center" vertical="center"/>
    </xf>
    <xf borderId="1" fillId="27" fontId="588" numFmtId="167" xfId="0" applyAlignment="1" applyBorder="1" applyFill="1" applyFont="1" applyNumberFormat="1">
      <alignment horizontal="center" vertical="center" wrapText="1"/>
    </xf>
    <xf borderId="3" fillId="0" fontId="589" numFmtId="0" xfId="0" applyAlignment="1" applyBorder="1" applyFont="1">
      <alignment horizontal="center" vertical="center" wrapText="1"/>
    </xf>
    <xf borderId="36" fillId="4" fontId="590" numFmtId="0" xfId="0" applyBorder="1" applyFill="1" applyFont="1"/>
    <xf borderId="1" fillId="8" fontId="591" numFmtId="170" xfId="0" applyAlignment="1" applyBorder="1" applyFill="1" applyFont="1" applyNumberFormat="1">
      <alignment horizontal="center" vertical="center" wrapText="1"/>
    </xf>
    <xf borderId="0" fillId="13" fontId="592" numFmtId="0" xfId="0" applyFill="1" applyFont="1"/>
    <xf borderId="1" fillId="0" fontId="593" numFmtId="0" xfId="0" applyAlignment="1" applyBorder="1" applyFont="1">
      <alignment horizontal="center" vertical="bottom"/>
    </xf>
    <xf borderId="1" fillId="4" fontId="594" numFmtId="0" xfId="0" applyAlignment="1" applyBorder="1" applyFill="1" applyFont="1">
      <alignment horizontal="general" vertical="bottom" wrapText="1"/>
    </xf>
    <xf borderId="0" fillId="13" fontId="595" numFmtId="3" xfId="0" applyFill="1" applyFont="1" applyNumberFormat="1"/>
    <xf borderId="1" fillId="27" fontId="596" numFmtId="0" xfId="0" applyBorder="1" applyFill="1" applyFont="1"/>
    <xf borderId="3" fillId="0" fontId="597" numFmtId="0" xfId="0" applyAlignment="1" applyBorder="1" applyFont="1">
      <alignment horizontal="general" vertical="bottom" wrapText="1"/>
    </xf>
    <xf borderId="1" fillId="27" fontId="598" numFmtId="0" xfId="0" applyAlignment="1" applyBorder="1" applyFill="1" applyFont="1">
      <alignment horizontal="center" vertical="bottom"/>
    </xf>
    <xf borderId="32" fillId="2" fontId="599" numFmtId="0" xfId="0" applyAlignment="1" applyBorder="1" applyFill="1" applyFont="1">
      <alignment horizontal="general" vertical="bottom" wrapText="1"/>
    </xf>
    <xf borderId="1" fillId="18" fontId="600" numFmtId="0" xfId="0" applyAlignment="1" applyBorder="1" applyFill="1" applyFont="1">
      <alignment horizontal="center" vertical="center"/>
    </xf>
    <xf borderId="1" fillId="3" fontId="601" numFmtId="0" xfId="0" applyAlignment="1" applyBorder="1" applyFill="1" applyFont="1">
      <alignment horizontal="general" vertical="bottom" wrapText="1"/>
    </xf>
    <xf borderId="2" fillId="2" fontId="602" numFmtId="0" xfId="0" applyAlignment="1" applyBorder="1" applyFill="1" applyFont="1">
      <alignment horizontal="general" vertical="center" wrapText="1"/>
    </xf>
    <xf borderId="1" fillId="4" fontId="603" numFmtId="164" xfId="0" applyBorder="1" applyFill="1" applyFont="1" applyNumberFormat="1"/>
    <xf borderId="1" fillId="4" fontId="604" numFmtId="164" xfId="0" applyAlignment="1" applyBorder="1" applyFill="1" applyFont="1" applyNumberFormat="1">
      <alignment horizontal="center" vertical="bottom"/>
    </xf>
    <xf borderId="1" fillId="30" fontId="605" numFmtId="172" xfId="0" applyBorder="1" applyFill="1" applyFont="1" applyNumberFormat="1"/>
    <xf borderId="1" fillId="7" fontId="606" numFmtId="9" xfId="0" applyBorder="1" applyFill="1" applyFont="1" applyNumberFormat="1"/>
    <xf borderId="0" fillId="2" fontId="607" numFmtId="164" xfId="0" applyFill="1" applyFont="1" applyNumberFormat="1"/>
    <xf borderId="1" fillId="30" fontId="608" numFmtId="169" xfId="0" applyAlignment="1" applyBorder="1" applyFill="1" applyFont="1" applyNumberFormat="1">
      <alignment horizontal="center" vertical="bottom"/>
    </xf>
    <xf borderId="6" fillId="2" fontId="609" numFmtId="170" xfId="0" applyBorder="1" applyFill="1" applyFont="1" applyNumberFormat="1"/>
    <xf borderId="37" fillId="4" fontId="610" numFmtId="0" xfId="0" applyBorder="1" applyFill="1" applyFont="1"/>
    <xf borderId="1" fillId="4" fontId="611" numFmtId="164" xfId="0" applyBorder="1" applyFill="1" applyFont="1" applyNumberFormat="1"/>
    <xf borderId="1" fillId="4" fontId="612" numFmtId="0" xfId="0" applyAlignment="1" applyBorder="1" applyFill="1" applyFont="1">
      <alignment horizontal="center" vertical="center"/>
    </xf>
    <xf borderId="1" fillId="4" fontId="613" numFmtId="0" xfId="0" applyBorder="1" applyFill="1" applyFont="1"/>
    <xf borderId="1" fillId="2" fontId="614" numFmtId="0" xfId="0" applyBorder="1" applyFill="1" applyFont="1"/>
    <xf borderId="1" fillId="4" fontId="615" numFmtId="0" xfId="0" applyAlignment="1" applyBorder="1" applyFill="1" applyFont="1">
      <alignment horizontal="center" vertical="bottom"/>
    </xf>
    <xf borderId="1" fillId="41" fontId="616" numFmtId="170" xfId="0" applyAlignment="1" applyBorder="1" applyFill="1" applyFont="1" applyNumberFormat="1">
      <alignment horizontal="center" vertical="center" wrapText="1"/>
    </xf>
    <xf borderId="1" fillId="27" fontId="617" numFmtId="0" xfId="0" applyAlignment="1" applyBorder="1" applyFill="1" applyFont="1">
      <alignment horizontal="general" vertical="bottom" wrapText="1"/>
    </xf>
    <xf borderId="1" fillId="3" fontId="618" numFmtId="0" xfId="0" applyAlignment="1" applyBorder="1" applyFill="1" applyFont="1">
      <alignment horizontal="center" vertical="center"/>
    </xf>
    <xf borderId="1" fillId="36" fontId="619" numFmtId="164" xfId="0" applyAlignment="1" applyBorder="1" applyFill="1" applyFont="1" applyNumberFormat="1">
      <alignment horizontal="center" vertical="center" wrapText="1"/>
    </xf>
    <xf borderId="1" fillId="3" fontId="620" numFmtId="0" xfId="0" applyAlignment="1" applyBorder="1" applyFill="1" applyFont="1">
      <alignment horizontal="center" vertical="bottom"/>
    </xf>
    <xf borderId="1" fillId="35" fontId="0" numFmtId="0" xfId="0" applyAlignment="1" applyBorder="1" applyFill="1">
      <alignment horizontal="center" vertical="center" wrapText="1"/>
    </xf>
    <xf borderId="15" fillId="9" fontId="0" numFmtId="0" xfId="0" applyAlignment="1" applyBorder="1" applyFill="1">
      <alignment horizontal="general" vertical="bottom" wrapText="1"/>
    </xf>
    <xf borderId="1" fillId="4" fontId="621" numFmtId="0" xfId="0" applyAlignment="1" applyBorder="1" applyFill="1" applyFont="1">
      <alignment horizontal="right" vertical="bottom"/>
    </xf>
    <xf borderId="0" fillId="2" fontId="622" numFmtId="0" xfId="0" applyFill="1" applyFont="1"/>
    <xf borderId="1" fillId="4" fontId="623" numFmtId="167" xfId="0" applyAlignment="1" applyBorder="1" applyFill="1" applyFont="1" applyNumberFormat="1">
      <alignment horizontal="general" vertical="center"/>
    </xf>
    <xf borderId="6" fillId="2" fontId="0" numFmtId="0" xfId="0" applyAlignment="1" applyBorder="1" applyFill="1">
      <alignment horizontal="left" vertical="bottom" wrapText="1"/>
    </xf>
    <xf borderId="1" fillId="3" fontId="624" numFmtId="164" xfId="0" applyAlignment="1" applyBorder="1" applyFill="1" applyFont="1" applyNumberFormat="1">
      <alignment horizontal="left" vertical="center" wrapText="1"/>
    </xf>
    <xf borderId="1" fillId="4" fontId="625" numFmtId="0" xfId="0" applyAlignment="1" applyBorder="1" applyFill="1" applyFont="1">
      <alignment horizontal="center" vertical="bottom"/>
    </xf>
    <xf borderId="0" fillId="13" fontId="626" numFmtId="170" xfId="0" applyFill="1" applyFont="1" applyNumberFormat="1"/>
  </cellXfs>
  <cellStyles count="1">
    <cellStyle xfId="0" name="Normal" builtinId="0"/>
  </cellStyles>
  <dxfs count="47">
    <dxf>
      <font>
        <color rgb="FF000000"/>
      </font>
      <fill>
        <patternFill patternType="solid">
          <bgColor rgb="FFC6EFCE"/>
        </patternFill>
      </fill>
    </dxf>
    <dxf>
      <fill>
        <patternFill patternType="solid">
          <bgColor rgb="FFEA9999"/>
        </patternFill>
      </fill>
    </dxf>
    <dxf>
      <fill>
        <patternFill patternType="solid">
          <bgColor rgb="FFFFD966"/>
        </patternFill>
      </fill>
    </dxf>
    <dxf>
      <fill>
        <patternFill patternType="solid">
          <bgColor rgb="FF00FF00"/>
        </patternFill>
      </fill>
    </dxf>
    <dxf>
      <fill>
        <patternFill patternType="solid">
          <bgColor rgb="FFFFFFCC"/>
        </patternFill>
      </fill>
    </dxf>
    <dxf>
      <fill>
        <patternFill patternType="solid">
          <bgColor rgb="FFC6EFCE"/>
        </patternFill>
      </fill>
    </dxf>
    <dxf>
      <fill>
        <patternFill patternType="solid">
          <bgColor rgb="FFB8CCE4"/>
        </patternFill>
      </fill>
    </dxf>
    <dxf>
      <font>
        <color rgb="FF980000"/>
      </font>
      <fill>
        <patternFill patternType="solid">
          <bgColor rgb="FFC6EFCE"/>
        </patternFill>
      </fill>
    </dxf>
    <dxf>
      <font>
        <color rgb="FF980000"/>
      </font>
      <fill>
        <patternFill patternType="solid">
          <bgColor rgb="FFFFFFCC"/>
        </patternFill>
      </fill>
    </dxf>
    <dxf>
      <fill>
        <patternFill patternType="solid">
          <bgColor rgb="FFFFFFCC"/>
        </patternFill>
      </fill>
    </dxf>
    <dxf>
      <fill>
        <patternFill patternType="solid">
          <bgColor rgb="FF9FC5E8"/>
        </patternFill>
      </fill>
    </dxf>
    <dxf>
      <fill>
        <patternFill patternType="solid">
          <bgColor rgb="FFC6EFCE"/>
        </patternFill>
      </fill>
    </dxf>
    <dxf>
      <fill>
        <patternFill patternType="solid">
          <bgColor rgb="FFFFFFFF"/>
        </patternFill>
      </fill>
    </dxf>
    <dxf>
      <font>
        <color rgb="FF000000"/>
      </font>
      <fill>
        <patternFill patternType="solid">
          <bgColor rgb="FFFFFFCC"/>
        </patternFill>
      </fill>
    </dxf>
    <dxf>
      <fill>
        <patternFill patternType="solid">
          <bgColor rgb="FFC6EFCE"/>
        </patternFill>
      </fill>
    </dxf>
    <dxf>
      <fill>
        <patternFill patternType="solid">
          <bgColor rgb="FFE36C09"/>
        </patternFill>
      </fill>
    </dxf>
    <dxf>
      <fill>
        <patternFill patternType="solid">
          <bgColor rgb="FFFFF2CC"/>
        </patternFill>
      </fill>
    </dxf>
    <dxf>
      <fill>
        <patternFill patternType="solid">
          <bgColor rgb="FFE36C09"/>
        </patternFill>
      </fill>
    </dxf>
    <dxf>
      <fill>
        <patternFill patternType="solid">
          <bgColor rgb="FFFFD966"/>
        </patternFill>
      </fill>
    </dxf>
    <dxf>
      <fill>
        <patternFill patternType="solid">
          <bgColor rgb="FFC6EFCE"/>
        </patternFill>
      </fill>
    </dxf>
    <dxf>
      <fill>
        <patternFill patternType="solid">
          <bgColor rgb="FFE36C09"/>
        </patternFill>
      </fill>
    </dxf>
    <dxf>
      <fill>
        <patternFill patternType="solid">
          <bgColor rgb="FFFFD966"/>
        </patternFill>
      </fill>
    </dxf>
    <dxf>
      <fill>
        <patternFill patternType="solid">
          <bgColor rgb="FF00FF00"/>
        </patternFill>
      </fill>
    </dxf>
    <dxf>
      <fill>
        <patternFill patternType="solid">
          <bgColor rgb="FFFFFFCC"/>
        </patternFill>
      </fill>
    </dxf>
    <dxf>
      <fill>
        <patternFill patternType="solid">
          <bgColor rgb="FFC6EFCE"/>
        </patternFill>
      </fill>
    </dxf>
    <dxf>
      <font>
        <color rgb="FF000000"/>
      </font>
    </dxf>
    <dxf>
      <fill>
        <patternFill patternType="solid">
          <bgColor rgb="FFFFFF00"/>
        </patternFill>
      </fill>
    </dxf>
    <dxf>
      <fill>
        <patternFill patternType="solid">
          <bgColor rgb="FF6AA84F"/>
        </patternFill>
      </fill>
    </dxf>
    <dxf>
      <fill>
        <patternFill patternType="solid">
          <bgColor rgb="FFF1C232"/>
        </patternFill>
      </fill>
    </dxf>
    <dxf>
      <fill>
        <patternFill patternType="solid">
          <bgColor rgb="FFC6EFCE"/>
        </patternFill>
      </fill>
    </dxf>
    <dxf>
      <fill>
        <patternFill patternType="solid">
          <bgColor rgb="FFE69138"/>
        </patternFill>
      </fill>
    </dxf>
    <dxf>
      <fill>
        <patternFill patternType="solid">
          <bgColor rgb="FFEA9999"/>
        </patternFill>
      </fill>
    </dxf>
    <dxf>
      <fill>
        <patternFill patternType="solid">
          <bgColor rgb="FFF84836"/>
        </patternFill>
      </fill>
    </dxf>
    <dxf>
      <fill>
        <patternFill patternType="solid">
          <bgColor rgb="FFF4CCCC"/>
        </patternFill>
      </fill>
    </dxf>
    <dxf>
      <fill>
        <patternFill patternType="solid">
          <bgColor rgb="FF4A86E8"/>
        </patternFill>
      </fill>
    </dxf>
    <dxf>
      <fill>
        <patternFill patternType="solid">
          <bgColor rgb="FF00FF00"/>
        </patternFill>
      </fill>
    </dxf>
    <dxf>
      <fill>
        <patternFill patternType="solid">
          <bgColor rgb="FFFF0000"/>
        </patternFill>
      </fill>
    </dxf>
    <dxf>
      <fill>
        <patternFill patternType="solid">
          <bgColor rgb="FFFFFF00"/>
        </patternFill>
      </fill>
    </dxf>
    <dxf>
      <fill>
        <patternFill patternType="solid">
          <bgColor rgb="FFFFE599"/>
        </patternFill>
      </fill>
    </dxf>
    <dxf>
      <fill>
        <patternFill patternType="solid">
          <bgColor rgb="FF9C6500"/>
        </patternFill>
      </fill>
    </dxf>
    <dxf>
      <fill>
        <patternFill patternType="solid">
          <bgColor rgb="FFFF9900"/>
        </patternFill>
      </fill>
    </dxf>
    <dxf>
      <fill>
        <patternFill patternType="solid">
          <bgColor rgb="FF38761D"/>
        </patternFill>
      </fill>
    </dxf>
    <dxf>
      <fill>
        <patternFill patternType="solid">
          <bgColor rgb="FF93C47D"/>
        </patternFill>
      </fill>
    </dxf>
    <dxf>
      <fill>
        <patternFill patternType="solid">
          <bgColor rgb="FFC27BA0"/>
        </patternFill>
      </fill>
    </dxf>
    <dxf>
      <fill>
        <patternFill patternType="solid">
          <bgColor rgb="FFFFFFCC"/>
        </patternFill>
      </fill>
    </dxf>
    <dxf>
      <fill>
        <patternFill patternType="solid">
          <bgColor rgb="FFCFE2F3"/>
        </patternFill>
      </fill>
    </dxf>
    <dxf>
      <fill>
        <patternFill patternType="solid">
          <bgColor rgb="FFFFD966"/>
        </patternFill>
      </fill>
    </dxf>
  </dxfs>
</styleSheet>
</file>

<file path=xl/_rels/workbook.xml.rels><?xml version="1.0" encoding="UTF-8" standalone="yes"?><Relationships xmlns="http://schemas.openxmlformats.org/package/2006/relationships"><Relationship Id="rId12" Type="http://schemas.openxmlformats.org/officeDocument/2006/relationships/worksheet" Target="worksheets/sheet10.xml"/><Relationship Id="rId2" Type="http://schemas.openxmlformats.org/officeDocument/2006/relationships/sharedStrings" Target="sharedStrings.xml"/><Relationship Id="rId1" Type="http://schemas.openxmlformats.org/officeDocument/2006/relationships/styles" Target="styles.xml"/><Relationship Id="rId10" Type="http://schemas.openxmlformats.org/officeDocument/2006/relationships/worksheet" Target="worksheets/sheet8.xml"/><Relationship Id="rId4" Type="http://schemas.openxmlformats.org/officeDocument/2006/relationships/worksheet" Target="worksheets/sheet2.xml"/><Relationship Id="rId11" Type="http://schemas.openxmlformats.org/officeDocument/2006/relationships/worksheet" Target="worksheets/sheet9.xml"/><Relationship Id="rId3" Type="http://schemas.openxmlformats.org/officeDocument/2006/relationships/worksheet" Target="worksheets/sheet1.xml"/><Relationship Id="rId9" Type="http://schemas.openxmlformats.org/officeDocument/2006/relationships/worksheet" Target="worksheets/sheet7.xml"/><Relationship Id="rId6" Type="http://schemas.openxmlformats.org/officeDocument/2006/relationships/worksheet" Target="worksheets/sheet4.xml"/><Relationship Id="rId5" Type="http://schemas.openxmlformats.org/officeDocument/2006/relationships/worksheet" Target="worksheets/sheet3.xml"/><Relationship Id="rId8" Type="http://schemas.openxmlformats.org/officeDocument/2006/relationships/worksheet" Target="worksheets/sheet6.xml"/><Relationship Id="rId7" Type="http://schemas.openxmlformats.org/officeDocument/2006/relationships/worksheet" Target="worksheets/sheet5.xml"/></Relationship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0.71" defaultRowHeight="15.0"/>
  <cols>
    <col customWidth="1" min="1" max="1" width="30.14"/>
    <col customWidth="1" min="2" max="2" width="21.57"/>
    <col customWidth="1" min="3" max="3" width="16.86"/>
    <col customWidth="1" min="4" max="4" width="17.0"/>
    <col customWidth="1" min="5" max="5" width="29.0"/>
    <col customWidth="1" min="6" max="6" width="20.14"/>
    <col customWidth="1" min="7" max="7" width="16.14"/>
    <col customWidth="1" min="8" max="8" width="4.14"/>
    <col customWidth="1" min="9" max="9" width="22.57"/>
    <col customWidth="1" min="10" max="11" width="13.29"/>
    <col customWidth="1" min="12" max="12" width="14.14"/>
    <col customWidth="1" min="13" max="13" width="18.0"/>
    <col customWidth="1" min="15" max="15" width="16.43"/>
  </cols>
  <sheetData>
    <row r="1" ht="27.0" customHeight="1">
      <c r="A1" s="258" t="s">
        <v>0</v>
      </c>
      <c r="B1" s="429"/>
      <c r="C1" s="180"/>
      <c r="D1" s="633" t="s">
        <v>1</v>
      </c>
      <c r="E1" s="33">
        <f>NOW()</f>
        <v>42166.5701388889</v>
      </c>
      <c r="F1" s="187"/>
      <c r="G1" s="287"/>
      <c r="H1" s="287"/>
      <c r="I1" s="283"/>
      <c r="J1" s="283"/>
      <c r="K1" s="607"/>
      <c r="L1" s="327"/>
      <c r="M1" s="283"/>
      <c r="N1" s="283"/>
      <c r="O1" s="465"/>
    </row>
    <row r="2" ht="15.75" customHeight="1">
      <c r="A2" s="174" t="s">
        <v>2</v>
      </c>
      <c r="B2" s="376"/>
      <c r="C2" s="274"/>
      <c r="D2" s="412"/>
      <c r="E2" s="490"/>
      <c r="F2" s="283"/>
      <c r="G2" s="283"/>
      <c r="H2" s="283"/>
      <c r="I2" s="283"/>
      <c r="J2" s="283"/>
      <c r="K2" s="607"/>
      <c r="L2" s="327"/>
      <c r="M2" s="283"/>
      <c r="N2" s="283"/>
      <c r="O2" s="465"/>
    </row>
    <row r="3" ht="23.25" customHeight="1">
      <c r="A3" s="407" t="s">
        <v>3</v>
      </c>
      <c r="B3" s="24">
        <f>TODAY()-1</f>
        <v>42165</v>
      </c>
      <c r="C3" s="595">
        <f>SUMIF(N8:N41,B3,M8:M41)</f>
        <v>0</v>
      </c>
      <c r="D3" s="593"/>
      <c r="E3" s="666" t="s">
        <v>4</v>
      </c>
      <c r="F3" s="666"/>
      <c r="G3" s="666"/>
      <c r="H3" s="666"/>
      <c r="I3" s="666"/>
      <c r="J3" s="666"/>
      <c r="K3" s="666"/>
      <c r="L3" s="115"/>
      <c r="M3" s="388"/>
      <c r="N3" s="388"/>
      <c r="O3" s="305"/>
    </row>
    <row r="4" ht="15.75" customHeight="1">
      <c r="A4" s="394"/>
      <c r="B4" s="394"/>
      <c r="C4" s="394"/>
      <c r="D4" s="593"/>
      <c r="E4" s="363" t="s">
        <v>5</v>
      </c>
      <c r="F4" s="363"/>
      <c r="G4" s="363"/>
      <c r="H4" s="76"/>
      <c r="I4" s="193" t="s">
        <v>6</v>
      </c>
      <c r="J4" s="193"/>
      <c r="K4" s="55"/>
      <c r="L4" s="343"/>
      <c r="M4" s="193"/>
      <c r="N4" s="193"/>
      <c r="O4" s="261"/>
    </row>
    <row r="5" ht="19.5" customHeight="1">
      <c r="A5" s="399" t="s">
        <v>7</v>
      </c>
      <c r="B5" s="22">
        <f>TODAY()</f>
        <v>42166</v>
      </c>
      <c r="C5" s="499">
        <f>SUMIF(N8:N41,B3,M8:M41)</f>
        <v>0</v>
      </c>
      <c r="D5" s="593"/>
      <c r="E5" s="220" t="s">
        <v>8</v>
      </c>
      <c r="F5" s="220"/>
      <c r="G5" s="220"/>
      <c r="H5" s="512"/>
      <c r="I5" s="221"/>
      <c r="J5" s="221"/>
      <c r="K5" s="221"/>
      <c r="L5" s="221"/>
      <c r="M5" s="221"/>
      <c r="N5" s="221"/>
      <c r="O5" s="117"/>
    </row>
    <row r="6" ht="15.75" customHeight="1">
      <c r="A6" s="394"/>
      <c r="B6" s="17"/>
      <c r="C6" s="218"/>
      <c r="D6" s="593"/>
      <c r="E6" s="232" t="s">
        <v>9</v>
      </c>
      <c r="F6" s="256" t="s">
        <v>10</v>
      </c>
      <c r="G6" s="624"/>
      <c r="H6" s="593"/>
      <c r="I6" s="193"/>
      <c r="J6" s="193"/>
      <c r="K6" s="55"/>
      <c r="L6" s="343"/>
      <c r="M6" s="193"/>
      <c r="N6" s="193"/>
      <c r="O6" s="465"/>
    </row>
    <row r="7" ht="15.75" customHeight="1">
      <c r="A7" s="182" t="s">
        <v>11</v>
      </c>
      <c r="B7" s="567">
        <f>TODAY()</f>
        <v>42166</v>
      </c>
      <c r="C7" s="255">
        <v>0</v>
      </c>
      <c r="D7" s="593"/>
      <c r="E7" s="39"/>
      <c r="F7" s="312"/>
      <c r="G7" s="146"/>
      <c r="H7" s="593"/>
      <c r="I7" s="415"/>
      <c r="J7" s="415"/>
      <c r="K7" s="72"/>
      <c r="L7" s="351"/>
      <c r="M7" s="415"/>
      <c r="N7" s="415"/>
      <c r="O7" s="465"/>
    </row>
    <row r="8" ht="19.5" customHeight="1">
      <c r="A8" s="684" t="s">
        <v>12</v>
      </c>
      <c r="B8" s="684"/>
      <c r="C8" s="684"/>
      <c r="D8" s="593"/>
      <c r="E8" s="684" t="s">
        <v>13</v>
      </c>
      <c r="F8" s="684"/>
      <c r="G8" s="684"/>
      <c r="H8" s="593"/>
      <c r="I8" s="486"/>
      <c r="J8" s="297"/>
      <c r="K8" s="72"/>
      <c r="L8" s="351"/>
      <c r="M8" s="415"/>
      <c r="N8" s="415"/>
      <c r="O8" s="465"/>
    </row>
    <row r="9" ht="15.75" customHeight="1">
      <c r="A9" s="152" t="s">
        <v>14</v>
      </c>
      <c r="B9" s="623" t="s">
        <v>15</v>
      </c>
      <c r="C9" s="34" t="s">
        <v>16</v>
      </c>
      <c r="D9" s="593"/>
      <c r="E9" s="445" t="s">
        <v>17</v>
      </c>
      <c r="F9" s="445" t="s">
        <v>15</v>
      </c>
      <c r="G9" s="445" t="s">
        <v>18</v>
      </c>
      <c r="H9" s="593"/>
      <c r="I9" s="528" t="s">
        <v>7</v>
      </c>
      <c r="J9" s="54" t="s">
        <v>14</v>
      </c>
      <c r="K9" s="600" t="s">
        <v>17</v>
      </c>
      <c r="L9" s="244" t="s">
        <v>19</v>
      </c>
      <c r="M9" s="204" t="s">
        <v>20</v>
      </c>
      <c r="N9" s="579" t="s">
        <v>10</v>
      </c>
      <c r="O9" s="235"/>
    </row>
    <row r="10">
      <c r="A10" s="581"/>
      <c r="B10" s="581"/>
      <c r="C10" s="581"/>
      <c r="D10" s="593"/>
      <c r="E10" s="45" t="s">
        <v>21</v>
      </c>
      <c r="F10" s="464"/>
      <c r="G10" s="432"/>
      <c r="H10" s="593"/>
      <c r="I10" s="112">
        <v>0</v>
      </c>
      <c r="J10" s="461">
        <v>0</v>
      </c>
      <c r="K10" s="575">
        <v>0</v>
      </c>
      <c r="L10" s="475">
        <v>0</v>
      </c>
      <c r="M10" s="27">
        <f>((I10+J10)-K10)-L10</f>
        <v>0</v>
      </c>
      <c r="N10" s="383">
        <v>42147</v>
      </c>
      <c r="O10" s="235"/>
    </row>
    <row r="11">
      <c r="A11" s="45" t="s">
        <v>22</v>
      </c>
      <c r="B11" s="581"/>
      <c r="C11" s="112">
        <v>0</v>
      </c>
      <c r="D11" s="593"/>
      <c r="E11" s="45" t="s">
        <v>23</v>
      </c>
      <c r="F11" s="664"/>
      <c r="G11" s="53">
        <f>VLOOKUP(F11,Felder!$A$3:$C$134,3,FALSE)</f>
        <v>0</v>
      </c>
      <c r="H11" s="593"/>
      <c r="I11" s="27">
        <f>M10</f>
        <v>0</v>
      </c>
      <c r="J11" s="13">
        <v>0</v>
      </c>
      <c r="K11" s="248">
        <v>0</v>
      </c>
      <c r="L11" s="134">
        <v>0</v>
      </c>
      <c r="M11" s="27">
        <f>((I11+J11)-K11)-L11</f>
        <v>0</v>
      </c>
      <c r="N11" s="383">
        <v>42148</v>
      </c>
      <c r="O11" s="235"/>
    </row>
    <row r="12">
      <c r="A12" s="45" t="s">
        <v>24</v>
      </c>
      <c r="B12" s="581"/>
      <c r="C12" s="27">
        <f>SUMIF(Verkaufshistorie!A3:A388,Buchhaltung!B39,Verkaufshistorie!J3:J388)</f>
        <v>0</v>
      </c>
      <c r="D12" s="512"/>
      <c r="E12" s="45" t="s">
        <v>23</v>
      </c>
      <c r="F12" s="664"/>
      <c r="G12" s="53">
        <f>VLOOKUP(F12,Felder!$A$3:$C$134,3,FALSE)</f>
        <v>0</v>
      </c>
      <c r="H12" s="593"/>
      <c r="I12" s="27">
        <f>M11</f>
        <v>0</v>
      </c>
      <c r="J12" s="52">
        <v>0</v>
      </c>
      <c r="K12" s="335">
        <v>0</v>
      </c>
      <c r="L12" s="168">
        <v>0</v>
      </c>
      <c r="M12" s="27">
        <f>((I12+J12)-K12)-L12</f>
        <v>0</v>
      </c>
      <c r="N12" s="383">
        <v>42149</v>
      </c>
      <c r="O12" s="235"/>
    </row>
    <row r="13">
      <c r="A13" s="45" t="s">
        <v>25</v>
      </c>
      <c r="B13" s="581"/>
      <c r="C13" s="27">
        <f>SUMIF(Verkaufshistorie!A3:A389,Buchhaltung!B39,Verkaufshistorie!Q3:Q389)</f>
        <v>0</v>
      </c>
      <c r="D13" s="593"/>
      <c r="E13" s="45" t="s">
        <v>23</v>
      </c>
      <c r="F13" s="664"/>
      <c r="G13" s="53">
        <f>VLOOKUP(F13,Felder!$A$3:$C$134,3,FALSE)</f>
        <v>0</v>
      </c>
      <c r="H13" s="593"/>
      <c r="I13" s="27">
        <f>M12</f>
        <v>0</v>
      </c>
      <c r="J13" s="13">
        <v>0</v>
      </c>
      <c r="K13" s="248">
        <v>0</v>
      </c>
      <c r="L13" s="134">
        <v>0</v>
      </c>
      <c r="M13" s="27">
        <f>((I13+J13)-K13)-L13</f>
        <v>0</v>
      </c>
      <c r="N13" s="383">
        <v>42150</v>
      </c>
      <c r="O13" s="235"/>
    </row>
    <row r="14">
      <c r="A14" s="45" t="s">
        <v>26</v>
      </c>
      <c r="B14" s="581"/>
      <c r="C14" s="27">
        <f>SUMIF(Verkaufshistorie!A3:A388,Buchhaltung!B39,Verkaufshistorie!AK3:AK390)</f>
        <v>0</v>
      </c>
      <c r="D14" s="593"/>
      <c r="E14" s="45" t="s">
        <v>23</v>
      </c>
      <c r="F14" s="664"/>
      <c r="G14" s="53">
        <f>VLOOKUP(F14,Felder!$A$3:$C$134,3,FALSE)</f>
        <v>0</v>
      </c>
      <c r="H14" s="593"/>
      <c r="I14" s="27">
        <f>M13</f>
        <v>0</v>
      </c>
      <c r="J14" s="52">
        <v>0</v>
      </c>
      <c r="K14" s="335">
        <v>0</v>
      </c>
      <c r="L14" s="168">
        <v>0</v>
      </c>
      <c r="M14" s="27">
        <f>((I14+J14)-K14)-L14</f>
        <v>0</v>
      </c>
      <c r="N14" s="383">
        <v>42151</v>
      </c>
      <c r="O14" s="235"/>
    </row>
    <row r="15">
      <c r="A15" s="45" t="s">
        <v>27</v>
      </c>
      <c r="B15" s="581"/>
      <c r="C15" s="27">
        <f>SUMIF(Verkaufshistorie!A3:A388,Buchhaltung!B39,Verkaufshistorie!X3:X390)</f>
        <v>0</v>
      </c>
      <c r="D15" s="593"/>
      <c r="E15" s="45" t="s">
        <v>28</v>
      </c>
      <c r="F15" s="664"/>
      <c r="G15" s="53">
        <f>F15*150</f>
        <v>0</v>
      </c>
      <c r="H15" s="593"/>
      <c r="I15" s="27">
        <f>M14</f>
        <v>0</v>
      </c>
      <c r="J15" s="13">
        <v>0</v>
      </c>
      <c r="K15" s="248">
        <v>0</v>
      </c>
      <c r="L15" s="134">
        <v>0</v>
      </c>
      <c r="M15" s="27">
        <f>((I15+J15)-K15)-L15</f>
        <v>0</v>
      </c>
      <c r="N15" s="383">
        <v>42152</v>
      </c>
      <c r="O15" s="235"/>
    </row>
    <row r="16">
      <c r="A16" s="45" t="s">
        <v>29</v>
      </c>
      <c r="B16" s="581"/>
      <c r="C16" s="112">
        <v>0</v>
      </c>
      <c r="D16" s="512"/>
      <c r="E16" s="45" t="s">
        <v>30</v>
      </c>
      <c r="F16" s="45"/>
      <c r="G16" s="36">
        <f>Unterhaltskosten!H42</f>
        <v>0</v>
      </c>
      <c r="H16" s="593"/>
      <c r="I16" s="27">
        <f>M15</f>
        <v>0</v>
      </c>
      <c r="J16" s="52">
        <v>0</v>
      </c>
      <c r="K16" s="335">
        <v>0</v>
      </c>
      <c r="L16" s="168">
        <v>0</v>
      </c>
      <c r="M16" s="27">
        <f>((I16+J16)-K16)-L16</f>
        <v>0</v>
      </c>
      <c r="N16" s="383">
        <v>42153</v>
      </c>
      <c r="O16" s="235"/>
    </row>
    <row r="17">
      <c r="A17" s="552" t="s">
        <v>31</v>
      </c>
      <c r="B17" s="377"/>
      <c r="C17" s="27">
        <f>B17*0.030</f>
        <v>0</v>
      </c>
      <c r="D17" s="593"/>
      <c r="E17" s="45" t="s">
        <v>32</v>
      </c>
      <c r="F17" s="57">
        <v>0</v>
      </c>
      <c r="G17" s="53">
        <f>F17*1.24</f>
        <v>0</v>
      </c>
      <c r="H17" s="593"/>
      <c r="I17" s="27">
        <f>M16</f>
        <v>0</v>
      </c>
      <c r="J17" s="13">
        <v>0</v>
      </c>
      <c r="K17" s="248">
        <v>0</v>
      </c>
      <c r="L17" s="134">
        <v>0</v>
      </c>
      <c r="M17" s="27">
        <f>((I17+J17)-K17)-L17</f>
        <v>0</v>
      </c>
      <c r="N17" s="383">
        <v>42154</v>
      </c>
      <c r="O17" s="235"/>
    </row>
    <row r="18">
      <c r="A18" s="45" t="s">
        <v>33</v>
      </c>
      <c r="B18" s="581"/>
      <c r="C18" s="112">
        <v>0</v>
      </c>
      <c r="D18" s="593"/>
      <c r="E18" s="45" t="s">
        <v>34</v>
      </c>
      <c r="F18" s="694"/>
      <c r="G18" s="53">
        <f>SUM((Saatgut!K20*1.3))</f>
        <v>0</v>
      </c>
      <c r="H18" s="593"/>
      <c r="I18" s="27">
        <f>M17</f>
        <v>0</v>
      </c>
      <c r="J18" s="52">
        <v>0</v>
      </c>
      <c r="K18" s="335">
        <v>0</v>
      </c>
      <c r="L18" s="168">
        <v>0</v>
      </c>
      <c r="M18" s="27">
        <f>((I18+J18)-K18)-L18</f>
        <v>0</v>
      </c>
      <c r="N18" s="383">
        <v>42155</v>
      </c>
      <c r="O18" s="235"/>
    </row>
    <row r="19">
      <c r="A19" s="45" t="s">
        <v>35</v>
      </c>
      <c r="B19" s="581"/>
      <c r="C19" s="112">
        <v>0</v>
      </c>
      <c r="D19" s="593"/>
      <c r="E19" s="45" t="s">
        <v>36</v>
      </c>
      <c r="F19" s="57"/>
      <c r="G19" s="53">
        <f>F19*0.8</f>
        <v>0</v>
      </c>
      <c r="H19" s="593"/>
      <c r="I19" s="27">
        <f>M18</f>
        <v>0</v>
      </c>
      <c r="J19" s="13">
        <v>0</v>
      </c>
      <c r="K19" s="248">
        <v>0</v>
      </c>
      <c r="L19" s="134">
        <v>0</v>
      </c>
      <c r="M19" s="27">
        <f>((I19+J19)-K19)-L19</f>
        <v>0</v>
      </c>
      <c r="N19" s="383">
        <v>42156</v>
      </c>
      <c r="O19" s="235"/>
    </row>
    <row r="20">
      <c r="A20" s="45" t="s">
        <v>37</v>
      </c>
      <c r="B20" s="581"/>
      <c r="C20" s="27">
        <f>SUMIF(Lohnarbeiten!M3:M22,B39,Lohnarbeiten!K3:K22)</f>
        <v>0</v>
      </c>
      <c r="D20" s="593"/>
      <c r="E20" s="45" t="s">
        <v>38</v>
      </c>
      <c r="F20" s="57"/>
      <c r="G20" s="53">
        <f>F20*0.009</f>
        <v>0</v>
      </c>
      <c r="H20" s="593"/>
      <c r="I20" s="27">
        <f>M19</f>
        <v>0</v>
      </c>
      <c r="J20" s="461">
        <v>0</v>
      </c>
      <c r="K20" s="575">
        <v>0</v>
      </c>
      <c r="L20" s="475">
        <v>0</v>
      </c>
      <c r="M20" s="27">
        <f>((I20+J20)-K20)-L20</f>
        <v>0</v>
      </c>
      <c r="N20" s="383">
        <v>42157</v>
      </c>
      <c r="O20" s="235"/>
    </row>
    <row r="21">
      <c r="A21" s="45" t="s">
        <v>39</v>
      </c>
      <c r="B21" s="659"/>
      <c r="C21" s="27">
        <f>B21*0.06</f>
        <v>0</v>
      </c>
      <c r="D21" s="593"/>
      <c r="E21" s="45" t="s">
        <v>40</v>
      </c>
      <c r="F21" s="45"/>
      <c r="G21" s="432"/>
      <c r="H21" s="593"/>
      <c r="I21" s="27">
        <f>M20</f>
        <v>0</v>
      </c>
      <c r="J21" s="13">
        <v>0</v>
      </c>
      <c r="K21" s="89">
        <v>0</v>
      </c>
      <c r="L21" s="134">
        <v>0</v>
      </c>
      <c r="M21" s="27">
        <f>((I21+J21)-K21)-L21</f>
        <v>0</v>
      </c>
      <c r="N21" s="383">
        <v>42158</v>
      </c>
      <c r="O21" s="235"/>
    </row>
    <row r="22">
      <c r="A22" s="45" t="s">
        <v>41</v>
      </c>
      <c r="B22" s="102"/>
      <c r="C22" s="27">
        <f>SUMIF(A22,'Anlagen Info'!A6,'Anlagen Info'!B6)*B22</f>
        <v>0</v>
      </c>
      <c r="D22" s="593"/>
      <c r="E22" s="45" t="s">
        <v>37</v>
      </c>
      <c r="F22" s="45"/>
      <c r="G22" s="432"/>
      <c r="H22" s="593"/>
      <c r="I22" s="27">
        <f>M21</f>
        <v>0</v>
      </c>
      <c r="J22" s="461">
        <v>0</v>
      </c>
      <c r="K22" s="575">
        <v>0</v>
      </c>
      <c r="L22" s="475">
        <v>0</v>
      </c>
      <c r="M22" s="27">
        <f>((I22+J22)-K22)-L22</f>
        <v>0</v>
      </c>
      <c r="N22" s="383">
        <v>42159</v>
      </c>
      <c r="O22" s="235"/>
    </row>
    <row r="23">
      <c r="A23" s="45" t="s">
        <v>42</v>
      </c>
      <c r="B23" s="102"/>
      <c r="C23" s="27">
        <f>SUMIF(A23,'Anlagen Info'!A5,'Anlagen Info'!B5)*B23</f>
        <v>0</v>
      </c>
      <c r="D23" s="593"/>
      <c r="E23" s="45" t="s">
        <v>43</v>
      </c>
      <c r="F23" s="45"/>
      <c r="G23" s="432"/>
      <c r="H23" s="593"/>
      <c r="I23" s="27">
        <f>M22</f>
        <v>0</v>
      </c>
      <c r="J23" s="13">
        <v>0</v>
      </c>
      <c r="K23" s="248">
        <v>0</v>
      </c>
      <c r="L23" s="134">
        <v>0</v>
      </c>
      <c r="M23" s="27">
        <f>((I23+J23)-K23)-L23</f>
        <v>0</v>
      </c>
      <c r="N23" s="383">
        <v>42160</v>
      </c>
      <c r="O23" s="235"/>
    </row>
    <row r="24">
      <c r="A24" s="45" t="s">
        <v>44</v>
      </c>
      <c r="B24" s="102"/>
      <c r="C24" s="27">
        <f>SUMIF(Buchhaltung!A24,'Anlagen Info'!A4,'Anlagen Info'!B4)*B24</f>
        <v>0</v>
      </c>
      <c r="D24" s="593"/>
      <c r="E24" s="45" t="s">
        <v>45</v>
      </c>
      <c r="F24" s="45"/>
      <c r="G24" s="669">
        <f>Unterhaltskosten!H50</f>
        <v>0</v>
      </c>
      <c r="H24" s="593"/>
      <c r="I24" s="27">
        <f>M23</f>
        <v>0</v>
      </c>
      <c r="J24" s="461">
        <v>0</v>
      </c>
      <c r="K24" s="575">
        <v>0</v>
      </c>
      <c r="L24" s="475">
        <v>0</v>
      </c>
      <c r="M24" s="27">
        <f>((I24+J24)-K24)-L24</f>
        <v>0</v>
      </c>
      <c r="N24" s="383">
        <v>42161</v>
      </c>
      <c r="O24" s="235"/>
    </row>
    <row r="25">
      <c r="A25" s="45" t="s">
        <v>46</v>
      </c>
      <c r="B25" s="102"/>
      <c r="C25" s="27">
        <f>SUMIF(A25,'Anlagen Info'!A3,'Anlagen Info'!B3)*B25</f>
        <v>0</v>
      </c>
      <c r="D25" s="593"/>
      <c r="E25" s="45" t="s">
        <v>47</v>
      </c>
      <c r="F25" s="199">
        <v>0</v>
      </c>
      <c r="G25" s="669">
        <f>F25*500</f>
        <v>0</v>
      </c>
      <c r="H25" s="593"/>
      <c r="I25" s="27">
        <f>M24</f>
        <v>0</v>
      </c>
      <c r="J25" s="13">
        <v>0</v>
      </c>
      <c r="K25" s="248">
        <v>0</v>
      </c>
      <c r="L25" s="134">
        <v>0</v>
      </c>
      <c r="M25" s="27">
        <f>((I25+J25)-K25)-L25</f>
        <v>0</v>
      </c>
      <c r="N25" s="383">
        <v>42162</v>
      </c>
      <c r="O25" s="235"/>
    </row>
    <row r="26">
      <c r="A26" s="45" t="s">
        <v>48</v>
      </c>
      <c r="B26" s="581"/>
      <c r="C26" s="112">
        <v>0</v>
      </c>
      <c r="D26" s="593"/>
      <c r="E26" s="45" t="s">
        <v>49</v>
      </c>
      <c r="F26" s="199">
        <v>0</v>
      </c>
      <c r="G26" s="669">
        <f>F26*900</f>
        <v>0</v>
      </c>
      <c r="H26" s="593"/>
      <c r="I26" s="27">
        <f>M25</f>
        <v>0</v>
      </c>
      <c r="J26" s="461">
        <v>0</v>
      </c>
      <c r="K26" s="575">
        <v>0</v>
      </c>
      <c r="L26" s="475">
        <v>0</v>
      </c>
      <c r="M26" s="27">
        <f>((I26+J26)-K26)-L26</f>
        <v>0</v>
      </c>
      <c r="N26" s="383">
        <v>42163</v>
      </c>
      <c r="O26" s="235"/>
    </row>
    <row r="27">
      <c r="A27" s="464" t="s">
        <v>29</v>
      </c>
      <c r="B27" s="166"/>
      <c r="C27" s="112">
        <v>0</v>
      </c>
      <c r="D27" s="593"/>
      <c r="E27" s="45" t="s">
        <v>50</v>
      </c>
      <c r="F27" s="199">
        <v>0</v>
      </c>
      <c r="G27" s="184">
        <f>SUM((F27*300))</f>
        <v>0</v>
      </c>
      <c r="H27" s="593"/>
      <c r="I27" s="27">
        <f>M26</f>
        <v>0</v>
      </c>
      <c r="J27" s="13">
        <v>0</v>
      </c>
      <c r="K27" s="248">
        <v>0</v>
      </c>
      <c r="L27" s="134">
        <v>0</v>
      </c>
      <c r="M27" s="27">
        <f>((I27+J27)-K27)-L27</f>
        <v>0</v>
      </c>
      <c r="N27" s="383">
        <v>42164</v>
      </c>
      <c r="O27" s="235"/>
    </row>
    <row r="28">
      <c r="A28" s="510" t="s">
        <v>51</v>
      </c>
      <c r="B28" s="644"/>
      <c r="C28" s="112"/>
      <c r="D28" s="593"/>
      <c r="E28" s="45" t="s">
        <v>52</v>
      </c>
      <c r="F28" s="199"/>
      <c r="G28" s="513"/>
      <c r="H28" s="593"/>
      <c r="I28" s="27">
        <f>M27</f>
        <v>0</v>
      </c>
      <c r="J28" s="461">
        <v>0</v>
      </c>
      <c r="K28" s="575">
        <v>0</v>
      </c>
      <c r="L28" s="475">
        <v>0</v>
      </c>
      <c r="M28" s="27">
        <f>((I28+J28)-K28)-L28</f>
        <v>0</v>
      </c>
      <c r="N28" s="383">
        <v>42165</v>
      </c>
      <c r="O28" s="235"/>
    </row>
    <row r="29" ht="15.75" customHeight="1">
      <c r="A29" s="566" t="s">
        <v>51</v>
      </c>
      <c r="B29" s="329"/>
      <c r="C29" s="30">
        <v>0</v>
      </c>
      <c r="D29" s="593"/>
      <c r="E29" s="45" t="s">
        <v>53</v>
      </c>
      <c r="F29" s="199"/>
      <c r="G29" s="184">
        <v>0</v>
      </c>
      <c r="H29" s="593"/>
      <c r="I29" s="27">
        <f>M28</f>
        <v>0</v>
      </c>
      <c r="J29" s="13">
        <v>0</v>
      </c>
      <c r="K29" s="248">
        <v>0</v>
      </c>
      <c r="L29" s="134">
        <v>0</v>
      </c>
      <c r="M29" s="27">
        <f>((I29+J29)-K29)-L29</f>
        <v>0</v>
      </c>
      <c r="N29" s="383">
        <v>42166</v>
      </c>
      <c r="O29" s="235"/>
    </row>
    <row r="30" ht="15.75" customHeight="1">
      <c r="A30" s="537" t="s">
        <v>54</v>
      </c>
      <c r="B30" s="680"/>
      <c r="C30" s="396">
        <f>SUM(C11:C29)</f>
        <v>0</v>
      </c>
      <c r="D30" s="593"/>
      <c r="E30" s="671" t="s">
        <v>54</v>
      </c>
      <c r="F30" s="491"/>
      <c r="G30" s="495">
        <f>SUM(G10:G29)</f>
        <v>0</v>
      </c>
      <c r="H30" s="593"/>
      <c r="I30" s="27">
        <f>M29</f>
        <v>0</v>
      </c>
      <c r="J30" s="461">
        <v>0</v>
      </c>
      <c r="K30" s="575">
        <v>0</v>
      </c>
      <c r="L30" s="475">
        <v>0</v>
      </c>
      <c r="M30" s="27">
        <f>((I30+J30)-K30)-L30</f>
        <v>0</v>
      </c>
      <c r="N30" s="383">
        <v>42167</v>
      </c>
      <c r="O30" s="235"/>
    </row>
    <row r="31">
      <c r="A31" s="23"/>
      <c r="B31" s="23"/>
      <c r="C31" s="23"/>
      <c r="D31" s="593"/>
      <c r="E31" s="449"/>
      <c r="F31" s="208"/>
      <c r="G31" s="14"/>
      <c r="H31" s="593"/>
      <c r="I31" s="27">
        <f>M30</f>
        <v>0</v>
      </c>
      <c r="J31" s="13">
        <v>0</v>
      </c>
      <c r="K31" s="248">
        <v>0</v>
      </c>
      <c r="L31" s="134">
        <v>0</v>
      </c>
      <c r="M31" s="27">
        <f>((I31+J31)-K31)-L31</f>
        <v>0</v>
      </c>
      <c r="N31" s="383">
        <v>42168</v>
      </c>
      <c r="O31" s="235"/>
    </row>
    <row r="32" ht="15.75" customHeight="1">
      <c r="A32" s="23"/>
      <c r="B32" s="23"/>
      <c r="C32" s="23"/>
      <c r="D32" s="593"/>
      <c r="E32" s="23"/>
      <c r="F32" s="23"/>
      <c r="G32" s="23"/>
      <c r="H32" s="593"/>
      <c r="I32" s="27">
        <f>M31</f>
        <v>0</v>
      </c>
      <c r="J32" s="461">
        <v>0</v>
      </c>
      <c r="K32" s="575">
        <v>0</v>
      </c>
      <c r="L32" s="475">
        <v>0</v>
      </c>
      <c r="M32" s="27">
        <f>((I32+J32)-K32)-L32</f>
        <v>0</v>
      </c>
      <c r="N32" s="383">
        <v>42169</v>
      </c>
      <c r="O32" s="235"/>
    </row>
    <row r="33" ht="15.75" customHeight="1">
      <c r="A33" s="176" t="s">
        <v>55</v>
      </c>
      <c r="B33" s="176"/>
      <c r="C33" s="267">
        <f>((C3+C7)+C30)-G30</f>
        <v>0</v>
      </c>
      <c r="D33" s="593"/>
      <c r="E33" s="604" t="s">
        <v>56</v>
      </c>
      <c r="F33" s="516"/>
      <c r="G33" s="207"/>
      <c r="H33" s="593"/>
      <c r="I33" s="27">
        <f>M32</f>
        <v>0</v>
      </c>
      <c r="J33" s="13">
        <v>0</v>
      </c>
      <c r="K33" s="575">
        <v>0</v>
      </c>
      <c r="L33" s="134">
        <v>0</v>
      </c>
      <c r="M33" s="27">
        <f>((I33+J33)-K33)-L33</f>
        <v>0</v>
      </c>
      <c r="N33" s="383">
        <v>42170</v>
      </c>
      <c r="O33" s="235"/>
    </row>
    <row r="34" ht="15.75" customHeight="1">
      <c r="A34" s="324"/>
      <c r="B34" s="324"/>
      <c r="C34" s="519"/>
      <c r="D34" s="593"/>
      <c r="E34" s="294"/>
      <c r="F34" s="294"/>
      <c r="G34" s="294"/>
      <c r="H34" s="593"/>
      <c r="I34" s="27">
        <f>M33</f>
        <v>0</v>
      </c>
      <c r="J34" s="461">
        <v>0</v>
      </c>
      <c r="K34" s="575">
        <v>0</v>
      </c>
      <c r="L34" s="475">
        <v>0</v>
      </c>
      <c r="M34" s="27">
        <f>((I34+J34)-K34)-L34</f>
        <v>0</v>
      </c>
      <c r="N34" s="383">
        <v>42171</v>
      </c>
      <c r="O34" s="235"/>
    </row>
    <row r="35">
      <c r="A35" s="340" t="s">
        <v>57</v>
      </c>
      <c r="B35" s="79">
        <v>0.05</v>
      </c>
      <c r="C35" s="80">
        <f>C7*B35</f>
        <v>0</v>
      </c>
      <c r="D35" s="593"/>
      <c r="E35" s="222" t="s">
        <v>58</v>
      </c>
      <c r="F35" s="493" t="s">
        <v>59</v>
      </c>
      <c r="G35" s="493" t="s">
        <v>60</v>
      </c>
      <c r="H35" s="593"/>
      <c r="I35" s="27">
        <f>M34</f>
        <v>0</v>
      </c>
      <c r="J35" s="13">
        <v>0</v>
      </c>
      <c r="K35" s="248">
        <v>0</v>
      </c>
      <c r="L35" s="134">
        <v>0</v>
      </c>
      <c r="M35" s="27">
        <f>((I35+J35)-K35)-L35</f>
        <v>0</v>
      </c>
      <c r="N35" s="383">
        <v>42172</v>
      </c>
      <c r="O35" s="235"/>
    </row>
    <row r="36">
      <c r="A36" s="340" t="s">
        <v>61</v>
      </c>
      <c r="B36" s="79">
        <v>0.14</v>
      </c>
      <c r="C36" s="80">
        <f>IF((C33&lt;0),(C33*B36),0)*-1</f>
        <v>0</v>
      </c>
      <c r="D36" s="593"/>
      <c r="E36" s="553" t="s">
        <v>62</v>
      </c>
      <c r="F36" s="553">
        <f>'Feldbesitz und Kulturen'!C38</f>
        <v>0</v>
      </c>
      <c r="G36" s="47">
        <v>30000</v>
      </c>
      <c r="H36" s="593"/>
      <c r="I36" s="27">
        <f>M35</f>
        <v>0</v>
      </c>
      <c r="J36" s="461">
        <v>0</v>
      </c>
      <c r="K36" s="575">
        <v>0</v>
      </c>
      <c r="L36" s="475">
        <v>0</v>
      </c>
      <c r="M36" s="27">
        <f>((I36+J36)-K36)-L36</f>
        <v>0</v>
      </c>
      <c r="N36" s="383">
        <v>42173</v>
      </c>
      <c r="O36" s="235"/>
    </row>
    <row r="37" ht="15.75" customHeight="1">
      <c r="A37" s="340" t="s">
        <v>63</v>
      </c>
      <c r="B37" s="364"/>
      <c r="C37" s="80">
        <f>SUM(C35:C36)</f>
        <v>0</v>
      </c>
      <c r="D37" s="593"/>
      <c r="E37" s="553" t="s">
        <v>64</v>
      </c>
      <c r="F37" s="553">
        <f>'Feldbesitz und Kulturen'!C38</f>
        <v>0</v>
      </c>
      <c r="G37" s="47">
        <v>60000</v>
      </c>
      <c r="H37" s="593"/>
      <c r="I37" s="27">
        <f>M36</f>
        <v>0</v>
      </c>
      <c r="J37" s="13">
        <v>0</v>
      </c>
      <c r="K37" s="248">
        <v>0</v>
      </c>
      <c r="L37" s="134">
        <v>0</v>
      </c>
      <c r="M37" s="27">
        <f>((I37+J37)-K37)-L37</f>
        <v>0</v>
      </c>
      <c r="N37" s="383">
        <v>42174</v>
      </c>
      <c r="O37" s="235"/>
    </row>
    <row r="38" ht="15.75" customHeight="1">
      <c r="A38" s="582"/>
      <c r="B38" s="672"/>
      <c r="C38" s="360"/>
      <c r="D38" s="593"/>
      <c r="E38" s="553" t="s">
        <v>65</v>
      </c>
      <c r="F38" s="553">
        <f>'Feldbesitz und Kulturen'!C38</f>
        <v>0</v>
      </c>
      <c r="G38" s="47">
        <v>90000</v>
      </c>
      <c r="H38" s="593"/>
      <c r="I38" s="27">
        <f>M37</f>
        <v>0</v>
      </c>
      <c r="J38" s="461">
        <v>0</v>
      </c>
      <c r="K38" s="575">
        <v>0</v>
      </c>
      <c r="L38" s="475">
        <v>0</v>
      </c>
      <c r="M38" s="27">
        <f>((I38+J38)-K38)-L38</f>
        <v>0</v>
      </c>
      <c r="N38" s="383">
        <v>42175</v>
      </c>
      <c r="O38" s="235"/>
    </row>
    <row r="39" ht="15.75" customHeight="1">
      <c r="A39" s="123" t="s">
        <v>20</v>
      </c>
      <c r="B39" s="186">
        <f>TODAY()</f>
        <v>42166</v>
      </c>
      <c r="C39" s="564">
        <f>IF((C33&lt;0),(C33-C37),(C33-C37))</f>
        <v>0</v>
      </c>
      <c r="D39" s="163"/>
      <c r="E39" s="553" t="s">
        <v>66</v>
      </c>
      <c r="F39" s="553">
        <f>'Feldbesitz und Kulturen'!C38</f>
        <v>0</v>
      </c>
      <c r="G39" s="47">
        <v>150000</v>
      </c>
      <c r="H39" s="163"/>
      <c r="I39" s="27">
        <f>M38</f>
        <v>0</v>
      </c>
      <c r="J39" s="13">
        <v>0</v>
      </c>
      <c r="K39" s="248">
        <v>0</v>
      </c>
      <c r="L39" s="134">
        <v>0</v>
      </c>
      <c r="M39" s="27">
        <f>((I39+J39)-K39)-L39</f>
        <v>0</v>
      </c>
      <c r="N39" s="383">
        <v>42176</v>
      </c>
      <c r="O39" s="235"/>
    </row>
    <row r="40">
      <c r="A40" s="242" t="s">
        <v>67</v>
      </c>
      <c r="B40" s="539"/>
      <c r="C40" s="78"/>
      <c r="D40" s="242"/>
      <c r="E40" s="242"/>
      <c r="F40" s="242"/>
      <c r="G40" s="242"/>
      <c r="H40" s="140"/>
      <c r="I40" s="27">
        <f>M39</f>
        <v>0</v>
      </c>
      <c r="J40" s="461">
        <v>0</v>
      </c>
      <c r="K40" s="575">
        <v>0</v>
      </c>
      <c r="L40" s="475">
        <v>0</v>
      </c>
      <c r="M40" s="27">
        <f>((I40+J40)-K40)-L40</f>
        <v>0</v>
      </c>
      <c r="N40" s="383">
        <v>42177</v>
      </c>
      <c r="O40" s="235"/>
    </row>
    <row r="41">
      <c r="A41" s="616" t="s">
        <v>68</v>
      </c>
      <c r="B41" s="616"/>
      <c r="C41" s="616"/>
      <c r="D41" s="616"/>
      <c r="E41" s="616"/>
      <c r="F41" s="616"/>
      <c r="G41" s="616"/>
      <c r="H41" s="473"/>
      <c r="I41" s="27">
        <f>M40</f>
        <v>0</v>
      </c>
      <c r="J41" s="13">
        <v>0</v>
      </c>
      <c r="K41" s="248">
        <v>0</v>
      </c>
      <c r="L41" s="134">
        <v>0</v>
      </c>
      <c r="M41" s="27">
        <f>((I41+J41)-K41)-L41</f>
        <v>0</v>
      </c>
      <c r="N41" s="383">
        <v>42178</v>
      </c>
      <c r="O41" s="235"/>
    </row>
    <row r="42">
      <c r="A42" s="42"/>
      <c r="B42" s="283"/>
      <c r="C42" s="628"/>
      <c r="D42" s="283"/>
      <c r="E42" s="283"/>
      <c r="F42" s="283"/>
      <c r="G42" s="283"/>
      <c r="H42" s="283"/>
      <c r="I42" s="311"/>
      <c r="J42" s="283"/>
      <c r="K42" s="607"/>
      <c r="L42" s="327"/>
      <c r="M42" s="311"/>
      <c r="N42" s="42"/>
      <c r="O42" s="465"/>
    </row>
    <row r="43">
      <c r="A43" s="283"/>
      <c r="B43" s="283"/>
      <c r="C43" s="283"/>
      <c r="D43" s="283"/>
      <c r="E43" s="283"/>
      <c r="F43" s="283"/>
      <c r="G43" s="283"/>
      <c r="H43" s="283"/>
      <c r="I43" s="311"/>
      <c r="J43" s="283"/>
      <c r="K43" s="607"/>
      <c r="L43" s="327"/>
      <c r="M43" s="311"/>
      <c r="N43" s="42"/>
      <c r="O43" s="465"/>
    </row>
    <row r="44">
      <c r="A44" s="283"/>
      <c r="B44" s="283"/>
      <c r="C44" s="283"/>
      <c r="D44" s="283"/>
      <c r="E44" s="283"/>
      <c r="F44" s="283"/>
      <c r="G44" s="283"/>
      <c r="H44" s="283"/>
      <c r="I44" s="311"/>
      <c r="J44" s="283"/>
      <c r="K44" s="607"/>
      <c r="L44" s="327"/>
      <c r="M44" s="311"/>
      <c r="N44" s="42"/>
      <c r="O44" s="465"/>
    </row>
    <row r="45">
      <c r="A45" s="283"/>
      <c r="B45" s="283"/>
      <c r="C45" s="283"/>
      <c r="D45" s="283"/>
      <c r="E45" s="283"/>
      <c r="F45" s="283"/>
      <c r="G45" s="283"/>
      <c r="H45" s="283"/>
      <c r="I45" s="311"/>
      <c r="J45" s="283"/>
      <c r="K45" s="607"/>
      <c r="L45" s="327"/>
      <c r="M45" s="311"/>
      <c r="N45" s="42"/>
      <c r="O45" s="465"/>
    </row>
    <row r="46">
      <c r="A46" s="283"/>
      <c r="B46" s="283"/>
      <c r="C46" s="283"/>
      <c r="D46" s="283"/>
      <c r="E46" s="283"/>
      <c r="F46" s="283"/>
      <c r="G46" s="283"/>
      <c r="H46" s="283"/>
      <c r="I46" s="311"/>
      <c r="J46" s="283"/>
      <c r="K46" s="607"/>
      <c r="L46" s="327"/>
      <c r="M46" s="311"/>
      <c r="N46" s="42"/>
      <c r="O46" s="465"/>
    </row>
    <row r="47">
      <c r="A47" s="283"/>
      <c r="B47" s="283"/>
      <c r="C47" s="283"/>
      <c r="D47" s="283"/>
      <c r="E47" s="283"/>
      <c r="F47" s="283"/>
      <c r="G47" s="283"/>
      <c r="H47" s="283"/>
      <c r="I47" s="311"/>
      <c r="J47" s="283"/>
      <c r="K47" s="607"/>
      <c r="L47" s="327"/>
      <c r="M47" s="311"/>
      <c r="N47" s="42"/>
      <c r="O47" s="465"/>
    </row>
    <row r="48">
      <c r="A48" s="283"/>
      <c r="B48" s="283"/>
      <c r="C48" s="283"/>
      <c r="D48" s="283"/>
      <c r="E48" s="283"/>
      <c r="F48" s="283"/>
      <c r="G48" s="283"/>
      <c r="H48" s="283"/>
      <c r="I48" s="311"/>
      <c r="J48" s="283"/>
      <c r="K48" s="607"/>
      <c r="L48" s="327"/>
      <c r="M48" s="311"/>
      <c r="N48" s="42"/>
      <c r="O48" s="465"/>
    </row>
    <row r="49">
      <c r="A49" s="283"/>
      <c r="B49" s="283"/>
      <c r="C49" s="283"/>
      <c r="D49" s="283"/>
      <c r="E49" s="283"/>
      <c r="F49" s="283"/>
      <c r="G49" s="283"/>
      <c r="H49" s="283"/>
      <c r="I49" s="311"/>
      <c r="J49" s="283"/>
      <c r="K49" s="607"/>
      <c r="L49" s="327"/>
      <c r="M49" s="311"/>
      <c r="N49" s="42"/>
      <c r="O49" s="465"/>
    </row>
    <row r="50">
      <c r="A50" s="283"/>
      <c r="B50" s="283"/>
      <c r="C50" s="283"/>
      <c r="D50" s="283"/>
      <c r="E50" s="283"/>
      <c r="F50" s="283"/>
      <c r="G50" s="283"/>
      <c r="H50" s="283"/>
      <c r="I50" s="311"/>
      <c r="J50" s="283"/>
      <c r="K50" s="607"/>
      <c r="L50" s="327"/>
      <c r="M50" s="311"/>
      <c r="N50" s="42"/>
      <c r="O50" s="465"/>
    </row>
    <row r="51">
      <c r="A51" s="283"/>
      <c r="B51" s="283"/>
      <c r="C51" s="283"/>
      <c r="D51" s="283"/>
      <c r="E51" s="283"/>
      <c r="F51" s="283"/>
      <c r="G51" s="283"/>
      <c r="H51" s="283"/>
      <c r="I51" s="311"/>
      <c r="J51" s="283"/>
      <c r="K51" s="607"/>
      <c r="L51" s="327"/>
      <c r="M51" s="311"/>
      <c r="N51" s="42"/>
      <c r="O51" s="465"/>
    </row>
    <row r="52">
      <c r="A52" s="283"/>
      <c r="B52" s="283"/>
      <c r="C52" s="283"/>
      <c r="D52" s="283"/>
      <c r="E52" s="283"/>
      <c r="F52" s="283"/>
      <c r="G52" s="283"/>
      <c r="H52" s="283"/>
      <c r="I52" s="311"/>
      <c r="J52" s="283"/>
      <c r="K52" s="607"/>
      <c r="L52" s="327"/>
      <c r="M52" s="311"/>
      <c r="N52" s="42"/>
      <c r="O52" s="465"/>
    </row>
    <row r="53">
      <c r="A53" s="283"/>
      <c r="B53" s="283"/>
      <c r="C53" s="283"/>
      <c r="D53" s="283"/>
      <c r="E53" s="283"/>
      <c r="F53" s="283"/>
      <c r="G53" s="283"/>
      <c r="H53" s="283"/>
      <c r="I53" s="311"/>
      <c r="J53" s="283"/>
      <c r="K53" s="607"/>
      <c r="L53" s="327"/>
      <c r="M53" s="311"/>
      <c r="N53" s="42"/>
      <c r="O53" s="465"/>
    </row>
    <row r="54">
      <c r="A54" s="283"/>
      <c r="B54" s="283"/>
      <c r="C54" s="283"/>
      <c r="D54" s="283"/>
      <c r="E54" s="283"/>
      <c r="F54" s="283"/>
      <c r="G54" s="283"/>
      <c r="H54" s="283"/>
      <c r="I54" s="311"/>
      <c r="J54" s="283"/>
      <c r="K54" s="607"/>
      <c r="L54" s="327"/>
      <c r="M54" s="311"/>
      <c r="N54" s="42"/>
      <c r="O54" s="465"/>
    </row>
    <row r="55">
      <c r="A55" s="283"/>
      <c r="B55" s="283"/>
      <c r="C55" s="283"/>
      <c r="D55" s="283"/>
      <c r="E55" s="283"/>
      <c r="F55" s="283"/>
      <c r="G55" s="283"/>
      <c r="H55" s="283"/>
      <c r="I55" s="311"/>
      <c r="J55" s="283"/>
      <c r="K55" s="607"/>
      <c r="L55" s="327"/>
      <c r="M55" s="311"/>
      <c r="N55" s="42"/>
      <c r="O55" s="465"/>
    </row>
    <row r="56">
      <c r="A56" s="283"/>
      <c r="B56" s="283"/>
      <c r="C56" s="283"/>
      <c r="D56" s="283"/>
      <c r="E56" s="283"/>
      <c r="F56" s="283"/>
      <c r="G56" s="283"/>
      <c r="H56" s="283"/>
      <c r="I56" s="311"/>
      <c r="J56" s="283"/>
      <c r="K56" s="607"/>
      <c r="L56" s="327"/>
      <c r="M56" s="311"/>
      <c r="N56" s="42"/>
      <c r="O56" s="465"/>
    </row>
    <row r="57">
      <c r="A57" s="283"/>
      <c r="B57" s="283"/>
      <c r="C57" s="283"/>
      <c r="D57" s="283"/>
      <c r="E57" s="283"/>
      <c r="F57" s="283"/>
      <c r="G57" s="283"/>
      <c r="H57" s="283"/>
      <c r="I57" s="311"/>
      <c r="J57" s="283"/>
      <c r="K57" s="607"/>
      <c r="L57" s="327"/>
      <c r="M57" s="311"/>
      <c r="N57" s="42"/>
      <c r="O57" s="465"/>
    </row>
    <row r="58">
      <c r="A58" s="283"/>
      <c r="B58" s="283"/>
      <c r="C58" s="283"/>
      <c r="D58" s="283"/>
      <c r="E58" s="283"/>
      <c r="F58" s="283"/>
      <c r="G58" s="283"/>
      <c r="H58" s="283"/>
      <c r="I58" s="311"/>
      <c r="J58" s="283"/>
      <c r="K58" s="607"/>
      <c r="L58" s="327"/>
      <c r="M58" s="311"/>
      <c r="N58" s="42"/>
      <c r="O58" s="465"/>
    </row>
    <row r="59">
      <c r="A59" s="283"/>
      <c r="B59" s="283"/>
      <c r="C59" s="283"/>
      <c r="D59" s="283"/>
      <c r="E59" s="283"/>
      <c r="F59" s="283"/>
      <c r="G59" s="283"/>
      <c r="H59" s="283"/>
      <c r="I59" s="311"/>
      <c r="J59" s="283"/>
      <c r="K59" s="607"/>
      <c r="L59" s="327"/>
      <c r="M59" s="311"/>
      <c r="N59" s="42"/>
      <c r="O59" s="465"/>
    </row>
    <row r="60">
      <c r="A60" s="283"/>
      <c r="B60" s="283"/>
      <c r="C60" s="283"/>
      <c r="D60" s="283"/>
      <c r="E60" s="283"/>
      <c r="F60" s="283"/>
      <c r="G60" s="283"/>
      <c r="H60" s="283"/>
      <c r="I60" s="311"/>
      <c r="J60" s="283"/>
      <c r="K60" s="607"/>
      <c r="L60" s="327"/>
      <c r="M60" s="311"/>
      <c r="N60" s="42"/>
      <c r="O60" s="465"/>
    </row>
    <row r="61">
      <c r="A61" s="283"/>
      <c r="B61" s="283"/>
      <c r="C61" s="283"/>
      <c r="D61" s="283"/>
      <c r="E61" s="283"/>
      <c r="F61" s="283"/>
      <c r="G61" s="283"/>
      <c r="H61" s="283"/>
      <c r="I61" s="311"/>
      <c r="J61" s="283"/>
      <c r="K61" s="607"/>
      <c r="L61" s="327"/>
      <c r="M61" s="311"/>
      <c r="N61" s="42"/>
      <c r="O61" s="465"/>
    </row>
    <row r="62">
      <c r="A62" s="283"/>
      <c r="B62" s="283"/>
      <c r="C62" s="283"/>
      <c r="D62" s="283"/>
      <c r="E62" s="283"/>
      <c r="F62" s="283"/>
      <c r="G62" s="283"/>
      <c r="H62" s="283"/>
      <c r="I62" s="311"/>
      <c r="J62" s="283"/>
      <c r="K62" s="607"/>
      <c r="L62" s="327"/>
      <c r="M62" s="311"/>
      <c r="N62" s="42"/>
      <c r="O62" s="465"/>
    </row>
    <row r="63">
      <c r="A63" s="283"/>
      <c r="B63" s="283"/>
      <c r="C63" s="283"/>
      <c r="D63" s="283"/>
      <c r="E63" s="283"/>
      <c r="F63" s="283"/>
      <c r="G63" s="283"/>
      <c r="H63" s="283"/>
      <c r="I63" s="311"/>
      <c r="J63" s="283"/>
      <c r="K63" s="607"/>
      <c r="L63" s="327"/>
      <c r="M63" s="311"/>
      <c r="N63" s="42"/>
      <c r="O63" s="465"/>
    </row>
    <row r="64">
      <c r="A64" s="283"/>
      <c r="B64" s="283"/>
      <c r="C64" s="283"/>
      <c r="D64" s="283"/>
      <c r="E64" s="283"/>
      <c r="F64" s="283"/>
      <c r="G64" s="283"/>
      <c r="H64" s="283"/>
      <c r="I64" s="311"/>
      <c r="J64" s="283"/>
      <c r="K64" s="607"/>
      <c r="L64" s="327"/>
      <c r="M64" s="311"/>
      <c r="N64" s="42"/>
      <c r="O64" s="465"/>
    </row>
    <row r="65">
      <c r="A65" s="283"/>
      <c r="B65" s="283"/>
      <c r="C65" s="283"/>
      <c r="D65" s="283"/>
      <c r="E65" s="283"/>
      <c r="F65" s="283"/>
      <c r="G65" s="283"/>
      <c r="H65" s="283"/>
      <c r="I65" s="311"/>
      <c r="J65" s="283"/>
      <c r="K65" s="607"/>
      <c r="L65" s="327"/>
      <c r="M65" s="311"/>
      <c r="N65" s="42"/>
      <c r="O65" s="465"/>
    </row>
    <row r="66">
      <c r="A66" s="283"/>
      <c r="B66" s="283"/>
      <c r="C66" s="283"/>
      <c r="D66" s="283"/>
      <c r="E66" s="283"/>
      <c r="F66" s="283"/>
      <c r="G66" s="283"/>
      <c r="H66" s="283"/>
      <c r="I66" s="311"/>
      <c r="J66" s="283"/>
      <c r="K66" s="607"/>
      <c r="L66" s="327"/>
      <c r="M66" s="311"/>
      <c r="N66" s="42"/>
      <c r="O66" s="465"/>
    </row>
    <row r="67">
      <c r="A67" s="283"/>
      <c r="B67" s="283"/>
      <c r="C67" s="283"/>
      <c r="D67" s="283"/>
      <c r="E67" s="283"/>
      <c r="F67" s="283"/>
      <c r="G67" s="283"/>
      <c r="H67" s="283"/>
      <c r="I67" s="311"/>
      <c r="J67" s="283"/>
      <c r="K67" s="607"/>
      <c r="L67" s="327"/>
      <c r="M67" s="311"/>
      <c r="N67" s="42"/>
      <c r="O67" s="465"/>
    </row>
    <row r="68">
      <c r="A68" s="283"/>
      <c r="B68" s="283"/>
      <c r="C68" s="283"/>
      <c r="D68" s="283"/>
      <c r="E68" s="283"/>
      <c r="F68" s="283"/>
      <c r="G68" s="283"/>
      <c r="H68" s="283"/>
      <c r="I68" s="311"/>
      <c r="J68" s="283"/>
      <c r="K68" s="607"/>
      <c r="L68" s="327"/>
      <c r="M68" s="311"/>
      <c r="N68" s="42"/>
      <c r="O68" s="465"/>
    </row>
    <row r="69">
      <c r="A69" s="283"/>
      <c r="B69" s="283"/>
      <c r="C69" s="283"/>
      <c r="D69" s="283"/>
      <c r="E69" s="283"/>
      <c r="F69" s="283"/>
      <c r="G69" s="283"/>
      <c r="H69" s="283"/>
      <c r="I69" s="311"/>
      <c r="J69" s="283"/>
      <c r="K69" s="607"/>
      <c r="L69" s="327"/>
      <c r="M69" s="311"/>
      <c r="N69" s="42"/>
      <c r="O69" s="465"/>
    </row>
    <row r="70">
      <c r="A70" s="283"/>
      <c r="B70" s="283"/>
      <c r="C70" s="283"/>
      <c r="D70" s="283"/>
      <c r="E70" s="283"/>
      <c r="F70" s="283"/>
      <c r="G70" s="283"/>
      <c r="H70" s="283"/>
      <c r="I70" s="311"/>
      <c r="J70" s="283"/>
      <c r="K70" s="607"/>
      <c r="L70" s="327"/>
      <c r="M70" s="311"/>
      <c r="N70" s="42"/>
      <c r="O70" s="465"/>
    </row>
    <row r="71">
      <c r="A71" s="283"/>
      <c r="B71" s="283"/>
      <c r="C71" s="283"/>
      <c r="D71" s="283"/>
      <c r="E71" s="283"/>
      <c r="F71" s="283"/>
      <c r="G71" s="283"/>
      <c r="H71" s="283"/>
      <c r="I71" s="311"/>
      <c r="J71" s="283"/>
      <c r="K71" s="607"/>
      <c r="L71" s="327"/>
      <c r="M71" s="311"/>
      <c r="N71" s="42"/>
      <c r="O71" s="465"/>
    </row>
    <row r="72">
      <c r="A72" s="283"/>
      <c r="B72" s="283"/>
      <c r="C72" s="283"/>
      <c r="D72" s="283"/>
      <c r="E72" s="283"/>
      <c r="F72" s="283"/>
      <c r="G72" s="283"/>
      <c r="H72" s="283"/>
      <c r="I72" s="311"/>
      <c r="J72" s="283"/>
      <c r="K72" s="607"/>
      <c r="L72" s="327"/>
      <c r="M72" s="311"/>
      <c r="N72" s="42"/>
      <c r="O72" s="465"/>
    </row>
    <row r="73">
      <c r="A73" s="283"/>
      <c r="B73" s="283"/>
      <c r="C73" s="283"/>
      <c r="D73" s="283"/>
      <c r="E73" s="283"/>
      <c r="F73" s="283"/>
      <c r="G73" s="283"/>
      <c r="H73" s="283"/>
      <c r="I73" s="311"/>
      <c r="J73" s="283"/>
      <c r="K73" s="607"/>
      <c r="L73" s="327"/>
      <c r="M73" s="311"/>
      <c r="N73" s="42"/>
      <c r="O73" s="465"/>
    </row>
    <row r="74">
      <c r="A74" s="283"/>
      <c r="B74" s="283"/>
      <c r="C74" s="283"/>
      <c r="D74" s="283"/>
      <c r="E74" s="283"/>
      <c r="F74" s="283"/>
      <c r="G74" s="283"/>
      <c r="H74" s="283"/>
      <c r="I74" s="311"/>
      <c r="J74" s="283"/>
      <c r="K74" s="607"/>
      <c r="L74" s="327"/>
      <c r="M74" s="311"/>
      <c r="N74" s="42"/>
      <c r="O74" s="465"/>
    </row>
    <row r="75">
      <c r="A75" s="283"/>
      <c r="B75" s="283"/>
      <c r="C75" s="283"/>
      <c r="D75" s="283"/>
      <c r="E75" s="283"/>
      <c r="F75" s="283"/>
      <c r="G75" s="283"/>
      <c r="H75" s="283"/>
      <c r="I75" s="311"/>
      <c r="J75" s="283"/>
      <c r="K75" s="607"/>
      <c r="L75" s="327"/>
      <c r="M75" s="311"/>
      <c r="N75" s="42"/>
      <c r="O75" s="465"/>
    </row>
    <row r="76">
      <c r="A76" s="283"/>
      <c r="B76" s="283"/>
      <c r="C76" s="283"/>
      <c r="D76" s="283"/>
      <c r="E76" s="283"/>
      <c r="F76" s="283"/>
      <c r="G76" s="283"/>
      <c r="H76" s="283"/>
      <c r="I76" s="311"/>
      <c r="J76" s="283"/>
      <c r="K76" s="607"/>
      <c r="L76" s="327"/>
      <c r="M76" s="311"/>
      <c r="N76" s="42"/>
      <c r="O76" s="465"/>
    </row>
    <row r="77">
      <c r="A77" s="283"/>
      <c r="B77" s="283"/>
      <c r="C77" s="283"/>
      <c r="D77" s="283"/>
      <c r="E77" s="283"/>
      <c r="F77" s="283"/>
      <c r="G77" s="283"/>
      <c r="H77" s="283"/>
      <c r="I77" s="311"/>
      <c r="J77" s="283"/>
      <c r="K77" s="607"/>
      <c r="L77" s="327"/>
      <c r="M77" s="311"/>
      <c r="N77" s="42"/>
      <c r="O77" s="465"/>
    </row>
    <row r="78">
      <c r="A78" s="283"/>
      <c r="B78" s="283"/>
      <c r="C78" s="283"/>
      <c r="D78" s="283"/>
      <c r="E78" s="283"/>
      <c r="F78" s="283"/>
      <c r="G78" s="283"/>
      <c r="H78" s="283"/>
      <c r="I78" s="311"/>
      <c r="J78" s="283"/>
      <c r="K78" s="607"/>
      <c r="L78" s="327"/>
      <c r="M78" s="311"/>
      <c r="N78" s="42"/>
      <c r="O78" s="465"/>
    </row>
    <row r="79">
      <c r="A79" s="283"/>
      <c r="B79" s="283"/>
      <c r="C79" s="283"/>
      <c r="D79" s="283"/>
      <c r="E79" s="283"/>
      <c r="F79" s="283"/>
      <c r="G79" s="283"/>
      <c r="H79" s="283"/>
      <c r="I79" s="311"/>
      <c r="J79" s="283"/>
      <c r="K79" s="607"/>
      <c r="L79" s="327"/>
      <c r="M79" s="311"/>
      <c r="N79" s="42"/>
      <c r="O79" s="465"/>
    </row>
    <row r="80">
      <c r="A80" s="283"/>
      <c r="B80" s="283"/>
      <c r="C80" s="283"/>
      <c r="D80" s="283"/>
      <c r="E80" s="283"/>
      <c r="F80" s="283"/>
      <c r="G80" s="283"/>
      <c r="H80" s="283"/>
      <c r="I80" s="311"/>
      <c r="J80" s="283"/>
      <c r="K80" s="607"/>
      <c r="L80" s="327"/>
      <c r="M80" s="311"/>
      <c r="N80" s="42"/>
      <c r="O80" s="465"/>
    </row>
    <row r="81">
      <c r="A81" s="283"/>
      <c r="B81" s="283"/>
      <c r="C81" s="283"/>
      <c r="D81" s="283"/>
      <c r="E81" s="283"/>
      <c r="F81" s="283"/>
      <c r="G81" s="283"/>
      <c r="H81" s="283"/>
      <c r="I81" s="311"/>
      <c r="J81" s="283"/>
      <c r="K81" s="607"/>
      <c r="L81" s="327"/>
      <c r="M81" s="311"/>
      <c r="N81" s="42"/>
      <c r="O81" s="465"/>
    </row>
    <row r="82">
      <c r="A82" s="283"/>
      <c r="B82" s="283"/>
      <c r="C82" s="283"/>
      <c r="D82" s="283"/>
      <c r="E82" s="283"/>
      <c r="F82" s="283"/>
      <c r="G82" s="283"/>
      <c r="H82" s="283"/>
      <c r="I82" s="311"/>
      <c r="J82" s="283"/>
      <c r="K82" s="607"/>
      <c r="L82" s="327"/>
      <c r="M82" s="311"/>
      <c r="N82" s="42"/>
      <c r="O82" s="465"/>
    </row>
    <row r="83">
      <c r="A83" s="283"/>
      <c r="B83" s="283"/>
      <c r="C83" s="283"/>
      <c r="D83" s="283"/>
      <c r="E83" s="283"/>
      <c r="F83" s="283"/>
      <c r="G83" s="283"/>
      <c r="H83" s="283"/>
      <c r="I83" s="311"/>
      <c r="J83" s="283"/>
      <c r="K83" s="607"/>
      <c r="L83" s="327"/>
      <c r="M83" s="311"/>
      <c r="N83" s="42"/>
      <c r="O83" s="465"/>
    </row>
    <row r="84">
      <c r="A84" s="283"/>
      <c r="B84" s="283"/>
      <c r="C84" s="283"/>
      <c r="D84" s="283"/>
      <c r="E84" s="283"/>
      <c r="F84" s="283"/>
      <c r="G84" s="283"/>
      <c r="H84" s="283"/>
      <c r="I84" s="311"/>
      <c r="J84" s="283"/>
      <c r="K84" s="607"/>
      <c r="L84" s="327"/>
      <c r="M84" s="311"/>
      <c r="N84" s="42"/>
      <c r="O84" s="465"/>
    </row>
    <row r="85">
      <c r="A85" s="283"/>
      <c r="B85" s="283"/>
      <c r="C85" s="283"/>
      <c r="D85" s="283"/>
      <c r="E85" s="283"/>
      <c r="F85" s="283"/>
      <c r="G85" s="283"/>
      <c r="H85" s="283"/>
      <c r="I85" s="311"/>
      <c r="J85" s="283"/>
      <c r="K85" s="607"/>
      <c r="L85" s="327"/>
      <c r="M85" s="311"/>
      <c r="N85" s="42"/>
      <c r="O85" s="465"/>
    </row>
    <row r="86">
      <c r="A86" s="283"/>
      <c r="B86" s="283"/>
      <c r="C86" s="283"/>
      <c r="D86" s="283"/>
      <c r="E86" s="283"/>
      <c r="F86" s="283"/>
      <c r="G86" s="283"/>
      <c r="H86" s="283"/>
      <c r="I86" s="311"/>
      <c r="J86" s="283"/>
      <c r="K86" s="607"/>
      <c r="L86" s="327"/>
      <c r="M86" s="311"/>
      <c r="N86" s="42"/>
      <c r="O86" s="465"/>
    </row>
    <row r="87">
      <c r="A87" s="283"/>
      <c r="B87" s="283"/>
      <c r="C87" s="283"/>
      <c r="D87" s="283"/>
      <c r="E87" s="283"/>
      <c r="F87" s="283"/>
      <c r="G87" s="283"/>
      <c r="H87" s="283"/>
      <c r="I87" s="311"/>
      <c r="J87" s="283"/>
      <c r="K87" s="607"/>
      <c r="L87" s="327"/>
      <c r="M87" s="311"/>
      <c r="N87" s="42"/>
      <c r="O87" s="465"/>
    </row>
    <row r="88">
      <c r="A88" s="283"/>
      <c r="B88" s="283"/>
      <c r="C88" s="283"/>
      <c r="D88" s="283"/>
      <c r="E88" s="283"/>
      <c r="F88" s="283"/>
      <c r="G88" s="283"/>
      <c r="H88" s="283"/>
      <c r="I88" s="311"/>
      <c r="J88" s="283"/>
      <c r="K88" s="607"/>
      <c r="L88" s="327"/>
      <c r="M88" s="311"/>
      <c r="N88" s="42"/>
      <c r="O88" s="465"/>
    </row>
    <row r="89">
      <c r="A89" s="283"/>
      <c r="B89" s="283"/>
      <c r="C89" s="283"/>
      <c r="D89" s="283"/>
      <c r="E89" s="283"/>
      <c r="F89" s="283"/>
      <c r="G89" s="283"/>
      <c r="H89" s="283"/>
      <c r="I89" s="311"/>
      <c r="J89" s="283"/>
      <c r="K89" s="607"/>
      <c r="L89" s="327"/>
      <c r="M89" s="311"/>
      <c r="N89" s="42"/>
      <c r="O89" s="465"/>
    </row>
    <row r="90">
      <c r="A90" s="283"/>
      <c r="B90" s="283"/>
      <c r="C90" s="283"/>
      <c r="D90" s="283"/>
      <c r="E90" s="283"/>
      <c r="F90" s="283"/>
      <c r="G90" s="283"/>
      <c r="H90" s="283"/>
      <c r="I90" s="311"/>
      <c r="J90" s="283"/>
      <c r="K90" s="607"/>
      <c r="L90" s="327"/>
      <c r="M90" s="311"/>
      <c r="N90" s="42"/>
      <c r="O90" s="465"/>
    </row>
    <row r="91">
      <c r="A91" s="283"/>
      <c r="B91" s="283"/>
      <c r="C91" s="283"/>
      <c r="D91" s="283"/>
      <c r="E91" s="283"/>
      <c r="F91" s="283"/>
      <c r="G91" s="283"/>
      <c r="H91" s="283"/>
      <c r="I91" s="311"/>
      <c r="J91" s="283"/>
      <c r="K91" s="607"/>
      <c r="L91" s="327"/>
      <c r="M91" s="311"/>
      <c r="N91" s="42"/>
      <c r="O91" s="465"/>
    </row>
    <row r="92">
      <c r="A92" s="283"/>
      <c r="B92" s="283"/>
      <c r="C92" s="283"/>
      <c r="D92" s="283"/>
      <c r="E92" s="283"/>
      <c r="F92" s="283"/>
      <c r="G92" s="283"/>
      <c r="H92" s="283"/>
      <c r="I92" s="311"/>
      <c r="J92" s="283"/>
      <c r="K92" s="607"/>
      <c r="L92" s="327"/>
      <c r="M92" s="311"/>
      <c r="N92" s="42"/>
      <c r="O92" s="465"/>
    </row>
    <row r="93">
      <c r="A93" s="283"/>
      <c r="B93" s="283"/>
      <c r="C93" s="283"/>
      <c r="D93" s="283"/>
      <c r="E93" s="283"/>
      <c r="F93" s="283"/>
      <c r="G93" s="283"/>
      <c r="H93" s="283"/>
      <c r="I93" s="311"/>
      <c r="J93" s="283"/>
      <c r="K93" s="607"/>
      <c r="L93" s="327"/>
      <c r="M93" s="311"/>
      <c r="N93" s="42"/>
      <c r="O93" s="465"/>
    </row>
    <row r="94">
      <c r="A94" s="283"/>
      <c r="B94" s="283"/>
      <c r="C94" s="283"/>
      <c r="D94" s="283"/>
      <c r="E94" s="283"/>
      <c r="F94" s="283"/>
      <c r="G94" s="283"/>
      <c r="H94" s="283"/>
      <c r="I94" s="311"/>
      <c r="J94" s="283"/>
      <c r="K94" s="607"/>
      <c r="L94" s="327"/>
      <c r="M94" s="311"/>
      <c r="N94" s="42"/>
      <c r="O94" s="465"/>
    </row>
    <row r="95">
      <c r="A95" s="283"/>
      <c r="B95" s="283"/>
      <c r="C95" s="283"/>
      <c r="D95" s="283"/>
      <c r="E95" s="283"/>
      <c r="F95" s="283"/>
      <c r="G95" s="283"/>
      <c r="H95" s="283"/>
      <c r="I95" s="311"/>
      <c r="J95" s="283"/>
      <c r="K95" s="607"/>
      <c r="L95" s="327"/>
      <c r="M95" s="311"/>
      <c r="N95" s="42"/>
      <c r="O95" s="465"/>
    </row>
    <row r="96">
      <c r="A96" s="283"/>
      <c r="B96" s="283"/>
      <c r="C96" s="283"/>
      <c r="D96" s="283"/>
      <c r="E96" s="283"/>
      <c r="F96" s="283"/>
      <c r="G96" s="283"/>
      <c r="H96" s="283"/>
      <c r="I96" s="311"/>
      <c r="J96" s="283"/>
      <c r="K96" s="607"/>
      <c r="L96" s="327"/>
      <c r="M96" s="311"/>
      <c r="N96" s="42"/>
      <c r="O96" s="465"/>
    </row>
    <row r="97">
      <c r="A97" s="283"/>
      <c r="B97" s="283"/>
      <c r="C97" s="283"/>
      <c r="D97" s="283"/>
      <c r="E97" s="283"/>
      <c r="F97" s="283"/>
      <c r="G97" s="283"/>
      <c r="H97" s="283"/>
      <c r="I97" s="311"/>
      <c r="J97" s="283"/>
      <c r="K97" s="607"/>
      <c r="L97" s="327"/>
      <c r="M97" s="311"/>
      <c r="N97" s="42"/>
      <c r="O97" s="465"/>
    </row>
    <row r="98">
      <c r="A98" s="283"/>
      <c r="B98" s="283"/>
      <c r="C98" s="283"/>
      <c r="D98" s="283"/>
      <c r="E98" s="283"/>
      <c r="F98" s="283"/>
      <c r="G98" s="283"/>
      <c r="H98" s="283"/>
      <c r="I98" s="311"/>
      <c r="J98" s="283"/>
      <c r="K98" s="607"/>
      <c r="L98" s="327"/>
      <c r="M98" s="311"/>
      <c r="N98" s="42"/>
      <c r="O98" s="465"/>
    </row>
    <row r="99">
      <c r="A99" s="283"/>
      <c r="B99" s="283"/>
      <c r="C99" s="283"/>
      <c r="D99" s="283"/>
      <c r="E99" s="283"/>
      <c r="F99" s="283"/>
      <c r="G99" s="283"/>
      <c r="H99" s="283"/>
      <c r="I99" s="311"/>
      <c r="J99" s="283"/>
      <c r="K99" s="607"/>
      <c r="L99" s="327"/>
      <c r="M99" s="311"/>
      <c r="N99" s="42"/>
      <c r="O99" s="465"/>
    </row>
    <row r="100">
      <c r="A100" s="283"/>
      <c r="B100" s="283"/>
      <c r="C100" s="283"/>
      <c r="D100" s="283"/>
      <c r="E100" s="283"/>
      <c r="F100" s="283"/>
      <c r="G100" s="283"/>
      <c r="H100" s="283"/>
      <c r="I100" s="311"/>
      <c r="J100" s="283"/>
      <c r="K100" s="607"/>
      <c r="L100" s="327"/>
      <c r="M100" s="311"/>
      <c r="N100" s="42"/>
      <c r="O100" s="465"/>
    </row>
    <row r="101">
      <c r="A101" s="283"/>
      <c r="B101" s="283"/>
      <c r="C101" s="283"/>
      <c r="D101" s="283"/>
      <c r="E101" s="283"/>
      <c r="F101" s="283"/>
      <c r="G101" s="283"/>
      <c r="H101" s="283"/>
      <c r="I101" s="311"/>
      <c r="J101" s="283"/>
      <c r="K101" s="607"/>
      <c r="L101" s="327"/>
      <c r="M101" s="311"/>
      <c r="N101" s="42"/>
      <c r="O101" s="465"/>
    </row>
    <row r="102">
      <c r="A102" s="283"/>
      <c r="B102" s="283"/>
      <c r="C102" s="283"/>
      <c r="D102" s="283"/>
      <c r="E102" s="283"/>
      <c r="F102" s="283"/>
      <c r="G102" s="283"/>
      <c r="H102" s="283"/>
      <c r="I102" s="311"/>
      <c r="J102" s="283"/>
      <c r="K102" s="607"/>
      <c r="L102" s="327"/>
      <c r="M102" s="311"/>
      <c r="N102" s="42"/>
      <c r="O102" s="465"/>
    </row>
    <row r="103">
      <c r="A103" s="283"/>
      <c r="B103" s="283"/>
      <c r="C103" s="283"/>
      <c r="D103" s="283"/>
      <c r="E103" s="283"/>
      <c r="F103" s="283"/>
      <c r="G103" s="283"/>
      <c r="H103" s="283"/>
      <c r="I103" s="311"/>
      <c r="J103" s="283"/>
      <c r="K103" s="607"/>
      <c r="L103" s="327"/>
      <c r="M103" s="311"/>
      <c r="N103" s="42"/>
      <c r="O103" s="465"/>
    </row>
    <row r="104">
      <c r="A104" s="283"/>
      <c r="B104" s="283"/>
      <c r="C104" s="283"/>
      <c r="D104" s="283"/>
      <c r="E104" s="283"/>
      <c r="F104" s="283"/>
      <c r="G104" s="283"/>
      <c r="H104" s="283"/>
      <c r="I104" s="311"/>
      <c r="J104" s="283"/>
      <c r="K104" s="607"/>
      <c r="L104" s="327"/>
      <c r="M104" s="311"/>
      <c r="N104" s="42"/>
      <c r="O104" s="465"/>
    </row>
    <row r="105">
      <c r="A105" s="283"/>
      <c r="B105" s="283"/>
      <c r="C105" s="283"/>
      <c r="D105" s="283"/>
      <c r="E105" s="283"/>
      <c r="F105" s="283"/>
      <c r="G105" s="283"/>
      <c r="H105" s="283"/>
      <c r="I105" s="311"/>
      <c r="J105" s="283"/>
      <c r="K105" s="607"/>
      <c r="L105" s="327"/>
      <c r="M105" s="311"/>
      <c r="N105" s="42"/>
      <c r="O105" s="465"/>
    </row>
    <row r="106">
      <c r="A106" s="283"/>
      <c r="B106" s="283"/>
      <c r="C106" s="283"/>
      <c r="D106" s="283"/>
      <c r="E106" s="283"/>
      <c r="F106" s="283"/>
      <c r="G106" s="283"/>
      <c r="H106" s="283"/>
      <c r="I106" s="311"/>
      <c r="J106" s="283"/>
      <c r="K106" s="607"/>
      <c r="L106" s="327"/>
      <c r="M106" s="311"/>
      <c r="N106" s="42"/>
      <c r="O106" s="465"/>
    </row>
    <row r="107">
      <c r="A107" s="283"/>
      <c r="B107" s="283"/>
      <c r="C107" s="283"/>
      <c r="D107" s="283"/>
      <c r="E107" s="283"/>
      <c r="F107" s="283"/>
      <c r="G107" s="283"/>
      <c r="H107" s="283"/>
      <c r="I107" s="311"/>
      <c r="J107" s="283"/>
      <c r="K107" s="607"/>
      <c r="L107" s="327"/>
      <c r="M107" s="311"/>
      <c r="N107" s="42"/>
      <c r="O107" s="465"/>
    </row>
    <row r="108">
      <c r="A108" s="283"/>
      <c r="B108" s="283"/>
      <c r="C108" s="283"/>
      <c r="D108" s="283"/>
      <c r="E108" s="283"/>
      <c r="F108" s="283"/>
      <c r="G108" s="283"/>
      <c r="H108" s="283"/>
      <c r="I108" s="311"/>
      <c r="J108" s="283"/>
      <c r="K108" s="607"/>
      <c r="L108" s="327"/>
      <c r="M108" s="311"/>
      <c r="N108" s="42"/>
      <c r="O108" s="465"/>
    </row>
    <row r="109">
      <c r="A109" s="283"/>
      <c r="B109" s="283"/>
      <c r="C109" s="283"/>
      <c r="D109" s="283"/>
      <c r="E109" s="283"/>
      <c r="F109" s="283"/>
      <c r="G109" s="283"/>
      <c r="H109" s="283"/>
      <c r="I109" s="311"/>
      <c r="J109" s="283"/>
      <c r="K109" s="607"/>
      <c r="L109" s="327"/>
      <c r="M109" s="311"/>
      <c r="N109" s="42"/>
      <c r="O109" s="465"/>
    </row>
    <row r="110">
      <c r="A110" s="283"/>
      <c r="B110" s="283"/>
      <c r="C110" s="283"/>
      <c r="D110" s="283"/>
      <c r="E110" s="283"/>
      <c r="F110" s="283"/>
      <c r="G110" s="283"/>
      <c r="H110" s="283"/>
      <c r="I110" s="311"/>
      <c r="J110" s="283"/>
      <c r="K110" s="607"/>
      <c r="L110" s="327"/>
      <c r="M110" s="311"/>
      <c r="N110" s="42"/>
      <c r="O110" s="465"/>
    </row>
    <row r="111">
      <c r="A111" s="283"/>
      <c r="B111" s="283"/>
      <c r="C111" s="283"/>
      <c r="D111" s="283"/>
      <c r="E111" s="283"/>
      <c r="F111" s="283"/>
      <c r="G111" s="283"/>
      <c r="H111" s="283"/>
      <c r="I111" s="311"/>
      <c r="J111" s="283"/>
      <c r="K111" s="607"/>
      <c r="L111" s="327"/>
      <c r="M111" s="311"/>
      <c r="N111" s="42"/>
      <c r="O111" s="465"/>
    </row>
    <row r="112">
      <c r="A112" s="283"/>
      <c r="B112" s="283"/>
      <c r="C112" s="283"/>
      <c r="D112" s="283"/>
      <c r="E112" s="283"/>
      <c r="F112" s="283"/>
      <c r="G112" s="283"/>
      <c r="H112" s="283"/>
      <c r="I112" s="311"/>
      <c r="J112" s="283"/>
      <c r="K112" s="607"/>
      <c r="L112" s="327"/>
      <c r="M112" s="311"/>
      <c r="N112" s="42"/>
      <c r="O112" s="465"/>
    </row>
    <row r="113">
      <c r="A113" s="283"/>
      <c r="B113" s="283"/>
      <c r="C113" s="283"/>
      <c r="D113" s="283"/>
      <c r="E113" s="283"/>
      <c r="F113" s="283"/>
      <c r="G113" s="283"/>
      <c r="H113" s="283"/>
      <c r="I113" s="311"/>
      <c r="J113" s="283"/>
      <c r="K113" s="607"/>
      <c r="L113" s="327"/>
      <c r="M113" s="311"/>
      <c r="N113" s="42"/>
      <c r="O113" s="465"/>
    </row>
    <row r="114">
      <c r="A114" s="283"/>
      <c r="B114" s="283"/>
      <c r="C114" s="283"/>
      <c r="D114" s="283"/>
      <c r="E114" s="283"/>
      <c r="F114" s="283"/>
      <c r="G114" s="283"/>
      <c r="H114" s="283"/>
      <c r="I114" s="311"/>
      <c r="J114" s="283"/>
      <c r="K114" s="607"/>
      <c r="L114" s="327"/>
      <c r="M114" s="311"/>
      <c r="N114" s="42"/>
      <c r="O114" s="465"/>
    </row>
    <row r="115">
      <c r="A115" s="283"/>
      <c r="B115" s="283"/>
      <c r="C115" s="283"/>
      <c r="D115" s="283"/>
      <c r="E115" s="283"/>
      <c r="F115" s="283"/>
      <c r="G115" s="283"/>
      <c r="H115" s="283"/>
      <c r="I115" s="311"/>
      <c r="J115" s="283"/>
      <c r="K115" s="607"/>
      <c r="L115" s="327"/>
      <c r="M115" s="311"/>
      <c r="N115" s="42"/>
      <c r="O115" s="465"/>
    </row>
    <row r="116">
      <c r="A116" s="283"/>
      <c r="B116" s="283"/>
      <c r="C116" s="283"/>
      <c r="D116" s="283"/>
      <c r="E116" s="283"/>
      <c r="F116" s="283"/>
      <c r="G116" s="283"/>
      <c r="H116" s="283"/>
      <c r="I116" s="311"/>
      <c r="J116" s="283"/>
      <c r="K116" s="607"/>
      <c r="L116" s="327"/>
      <c r="M116" s="311"/>
      <c r="N116" s="42"/>
      <c r="O116" s="465"/>
    </row>
    <row r="117">
      <c r="A117" s="283"/>
      <c r="B117" s="283"/>
      <c r="C117" s="283"/>
      <c r="D117" s="283"/>
      <c r="E117" s="283"/>
      <c r="F117" s="283"/>
      <c r="G117" s="283"/>
      <c r="H117" s="283"/>
      <c r="I117" s="311"/>
      <c r="J117" s="283"/>
      <c r="K117" s="607"/>
      <c r="L117" s="327"/>
      <c r="M117" s="311"/>
      <c r="N117" s="42"/>
      <c r="O117" s="465"/>
    </row>
    <row r="118">
      <c r="A118" s="283"/>
      <c r="B118" s="283"/>
      <c r="C118" s="283"/>
      <c r="D118" s="283"/>
      <c r="E118" s="283"/>
      <c r="F118" s="283"/>
      <c r="G118" s="283"/>
      <c r="H118" s="283"/>
      <c r="I118" s="311"/>
      <c r="J118" s="283"/>
      <c r="K118" s="607"/>
      <c r="L118" s="327"/>
      <c r="M118" s="311"/>
      <c r="N118" s="42"/>
      <c r="O118" s="465"/>
    </row>
    <row r="119">
      <c r="A119" s="283"/>
      <c r="B119" s="283"/>
      <c r="C119" s="283"/>
      <c r="D119" s="283"/>
      <c r="E119" s="283"/>
      <c r="F119" s="283"/>
      <c r="G119" s="283"/>
      <c r="H119" s="283"/>
      <c r="I119" s="311"/>
      <c r="J119" s="283"/>
      <c r="K119" s="607"/>
      <c r="L119" s="327"/>
      <c r="M119" s="311"/>
      <c r="N119" s="42"/>
      <c r="O119" s="465"/>
    </row>
    <row r="120">
      <c r="A120" s="283"/>
      <c r="B120" s="283"/>
      <c r="C120" s="283"/>
      <c r="D120" s="283"/>
      <c r="E120" s="283"/>
      <c r="F120" s="283"/>
      <c r="G120" s="283"/>
      <c r="H120" s="283"/>
      <c r="I120" s="311"/>
      <c r="J120" s="283"/>
      <c r="K120" s="607"/>
      <c r="L120" s="327"/>
      <c r="M120" s="311"/>
      <c r="N120" s="42"/>
      <c r="O120" s="465"/>
    </row>
    <row r="121">
      <c r="A121" s="283"/>
      <c r="B121" s="283"/>
      <c r="C121" s="283"/>
      <c r="D121" s="283"/>
      <c r="E121" s="283"/>
      <c r="F121" s="283"/>
      <c r="G121" s="283"/>
      <c r="H121" s="283"/>
      <c r="I121" s="311"/>
      <c r="J121" s="283"/>
      <c r="K121" s="607"/>
      <c r="L121" s="327"/>
      <c r="M121" s="311"/>
      <c r="N121" s="42"/>
      <c r="O121" s="465"/>
    </row>
    <row r="122">
      <c r="A122" s="283"/>
      <c r="B122" s="283"/>
      <c r="C122" s="283"/>
      <c r="D122" s="283"/>
      <c r="E122" s="283"/>
      <c r="F122" s="283"/>
      <c r="G122" s="283"/>
      <c r="H122" s="283"/>
      <c r="I122" s="311"/>
      <c r="J122" s="283"/>
      <c r="K122" s="607"/>
      <c r="L122" s="327"/>
      <c r="M122" s="311"/>
      <c r="N122" s="42"/>
      <c r="O122" s="465"/>
    </row>
    <row r="123">
      <c r="A123" s="283"/>
      <c r="B123" s="283"/>
      <c r="C123" s="283"/>
      <c r="D123" s="283"/>
      <c r="E123" s="283"/>
      <c r="F123" s="283"/>
      <c r="G123" s="283"/>
      <c r="H123" s="283"/>
      <c r="I123" s="311"/>
      <c r="J123" s="283"/>
      <c r="K123" s="607"/>
      <c r="L123" s="327"/>
      <c r="M123" s="311"/>
      <c r="N123" s="42"/>
      <c r="O123" s="465"/>
    </row>
    <row r="124">
      <c r="A124" s="283"/>
      <c r="B124" s="283"/>
      <c r="C124" s="283"/>
      <c r="D124" s="283"/>
      <c r="E124" s="283"/>
      <c r="F124" s="283"/>
      <c r="G124" s="283"/>
      <c r="H124" s="283"/>
      <c r="I124" s="311"/>
      <c r="J124" s="283"/>
      <c r="K124" s="607"/>
      <c r="L124" s="327"/>
      <c r="M124" s="311"/>
      <c r="N124" s="42"/>
      <c r="O124" s="465"/>
    </row>
    <row r="125">
      <c r="A125" s="283"/>
      <c r="B125" s="283"/>
      <c r="C125" s="283"/>
      <c r="D125" s="283"/>
      <c r="E125" s="283"/>
      <c r="F125" s="283"/>
      <c r="G125" s="283"/>
      <c r="H125" s="283"/>
      <c r="I125" s="311"/>
      <c r="J125" s="283"/>
      <c r="K125" s="607"/>
      <c r="L125" s="327"/>
      <c r="M125" s="311"/>
      <c r="N125" s="42"/>
      <c r="O125" s="465"/>
    </row>
    <row r="126">
      <c r="A126" s="283"/>
      <c r="B126" s="283"/>
      <c r="C126" s="283"/>
      <c r="D126" s="283"/>
      <c r="E126" s="283"/>
      <c r="F126" s="283"/>
      <c r="G126" s="283"/>
      <c r="H126" s="283"/>
      <c r="I126" s="311"/>
      <c r="J126" s="283"/>
      <c r="K126" s="607"/>
      <c r="L126" s="327"/>
      <c r="M126" s="311"/>
      <c r="N126" s="42"/>
      <c r="O126" s="465"/>
    </row>
    <row r="127">
      <c r="A127" s="283"/>
      <c r="B127" s="283"/>
      <c r="C127" s="283"/>
      <c r="D127" s="283"/>
      <c r="E127" s="283"/>
      <c r="F127" s="283"/>
      <c r="G127" s="283"/>
      <c r="H127" s="283"/>
      <c r="I127" s="311"/>
      <c r="J127" s="283"/>
      <c r="K127" s="607"/>
      <c r="L127" s="327"/>
      <c r="M127" s="311"/>
      <c r="N127" s="42"/>
      <c r="O127" s="465"/>
    </row>
    <row r="128">
      <c r="A128" s="283"/>
      <c r="B128" s="283"/>
      <c r="C128" s="283"/>
      <c r="D128" s="283"/>
      <c r="E128" s="283"/>
      <c r="F128" s="283"/>
      <c r="G128" s="283"/>
      <c r="H128" s="283"/>
      <c r="I128" s="311"/>
      <c r="J128" s="283"/>
      <c r="K128" s="607"/>
      <c r="L128" s="327"/>
      <c r="M128" s="311"/>
      <c r="N128" s="42"/>
      <c r="O128" s="465"/>
    </row>
    <row r="129">
      <c r="A129" s="283"/>
      <c r="B129" s="283"/>
      <c r="C129" s="283"/>
      <c r="D129" s="283"/>
      <c r="E129" s="283"/>
      <c r="F129" s="283"/>
      <c r="G129" s="283"/>
      <c r="H129" s="283"/>
      <c r="I129" s="311"/>
      <c r="J129" s="283"/>
      <c r="K129" s="607"/>
      <c r="L129" s="327"/>
      <c r="M129" s="311"/>
      <c r="N129" s="42"/>
      <c r="O129" s="465"/>
    </row>
    <row r="130">
      <c r="A130" s="283"/>
      <c r="B130" s="283"/>
      <c r="C130" s="283"/>
      <c r="D130" s="283"/>
      <c r="E130" s="283"/>
      <c r="F130" s="283"/>
      <c r="G130" s="283"/>
      <c r="H130" s="283"/>
      <c r="I130" s="311"/>
      <c r="J130" s="283"/>
      <c r="K130" s="607"/>
      <c r="L130" s="327"/>
      <c r="M130" s="311"/>
      <c r="N130" s="42"/>
      <c r="O130" s="465"/>
    </row>
    <row r="131">
      <c r="A131" s="283"/>
      <c r="B131" s="283"/>
      <c r="C131" s="283"/>
      <c r="D131" s="283"/>
      <c r="E131" s="283"/>
      <c r="F131" s="283"/>
      <c r="G131" s="283"/>
      <c r="H131" s="283"/>
      <c r="I131" s="311"/>
      <c r="J131" s="283"/>
      <c r="K131" s="607"/>
      <c r="L131" s="327"/>
      <c r="M131" s="311"/>
      <c r="N131" s="42"/>
      <c r="O131" s="465"/>
    </row>
    <row r="132">
      <c r="A132" s="283"/>
      <c r="B132" s="283"/>
      <c r="C132" s="283"/>
      <c r="D132" s="283"/>
      <c r="E132" s="283"/>
      <c r="F132" s="283"/>
      <c r="G132" s="283"/>
      <c r="H132" s="283"/>
      <c r="I132" s="311"/>
      <c r="J132" s="283"/>
      <c r="K132" s="607"/>
      <c r="L132" s="327"/>
      <c r="M132" s="311"/>
      <c r="N132" s="42"/>
      <c r="O132" s="465"/>
    </row>
    <row r="133">
      <c r="A133" s="283"/>
      <c r="B133" s="283"/>
      <c r="C133" s="283"/>
      <c r="D133" s="283"/>
      <c r="E133" s="283"/>
      <c r="F133" s="283"/>
      <c r="G133" s="283"/>
      <c r="H133" s="283"/>
      <c r="I133" s="311"/>
      <c r="J133" s="283"/>
      <c r="K133" s="607"/>
      <c r="L133" s="327"/>
      <c r="M133" s="311"/>
      <c r="N133" s="42"/>
      <c r="O133" s="465"/>
    </row>
    <row r="134">
      <c r="A134" s="283"/>
      <c r="B134" s="283"/>
      <c r="C134" s="283"/>
      <c r="D134" s="283"/>
      <c r="E134" s="283"/>
      <c r="F134" s="283"/>
      <c r="G134" s="283"/>
      <c r="H134" s="283"/>
      <c r="I134" s="311"/>
      <c r="J134" s="283"/>
      <c r="K134" s="607"/>
      <c r="L134" s="327"/>
      <c r="M134" s="311"/>
      <c r="N134" s="42"/>
      <c r="O134" s="465"/>
    </row>
    <row r="135">
      <c r="A135" s="283"/>
      <c r="B135" s="283"/>
      <c r="C135" s="283"/>
      <c r="D135" s="283"/>
      <c r="E135" s="283"/>
      <c r="F135" s="283"/>
      <c r="G135" s="283"/>
      <c r="H135" s="283"/>
      <c r="I135" s="311"/>
      <c r="J135" s="283"/>
      <c r="K135" s="607"/>
      <c r="L135" s="327"/>
      <c r="M135" s="311"/>
      <c r="N135" s="42"/>
      <c r="O135" s="465"/>
    </row>
    <row r="136">
      <c r="A136" s="283"/>
      <c r="B136" s="283"/>
      <c r="C136" s="283"/>
      <c r="D136" s="283"/>
      <c r="E136" s="283"/>
      <c r="F136" s="283"/>
      <c r="G136" s="283"/>
      <c r="H136" s="283"/>
      <c r="I136" s="311"/>
      <c r="J136" s="283"/>
      <c r="K136" s="607"/>
      <c r="L136" s="327"/>
      <c r="M136" s="311"/>
      <c r="N136" s="42"/>
      <c r="O136" s="465"/>
    </row>
    <row r="137">
      <c r="A137" s="283"/>
      <c r="B137" s="283"/>
      <c r="C137" s="283"/>
      <c r="D137" s="283"/>
      <c r="E137" s="283"/>
      <c r="F137" s="283"/>
      <c r="G137" s="283"/>
      <c r="H137" s="283"/>
      <c r="I137" s="311"/>
      <c r="J137" s="283"/>
      <c r="K137" s="607"/>
      <c r="L137" s="327"/>
      <c r="M137" s="311"/>
      <c r="N137" s="42"/>
      <c r="O137" s="465"/>
    </row>
    <row r="138">
      <c r="A138" s="283"/>
      <c r="B138" s="283"/>
      <c r="C138" s="283"/>
      <c r="D138" s="283"/>
      <c r="E138" s="283"/>
      <c r="F138" s="283"/>
      <c r="G138" s="283"/>
      <c r="H138" s="283"/>
      <c r="I138" s="311"/>
      <c r="J138" s="283"/>
      <c r="K138" s="607"/>
      <c r="L138" s="327"/>
      <c r="M138" s="311"/>
      <c r="N138" s="42"/>
      <c r="O138" s="465"/>
    </row>
    <row r="139">
      <c r="A139" s="283"/>
      <c r="B139" s="283"/>
      <c r="C139" s="283"/>
      <c r="D139" s="283"/>
      <c r="E139" s="283"/>
      <c r="F139" s="283"/>
      <c r="G139" s="283"/>
      <c r="H139" s="283"/>
      <c r="I139" s="311"/>
      <c r="J139" s="283"/>
      <c r="K139" s="607"/>
      <c r="L139" s="327"/>
      <c r="M139" s="311"/>
      <c r="N139" s="42"/>
      <c r="O139" s="465"/>
    </row>
    <row r="140">
      <c r="A140" s="283"/>
      <c r="B140" s="283"/>
      <c r="C140" s="283"/>
      <c r="D140" s="283"/>
      <c r="E140" s="283"/>
      <c r="F140" s="283"/>
      <c r="G140" s="283"/>
      <c r="H140" s="283"/>
      <c r="I140" s="311"/>
      <c r="J140" s="283"/>
      <c r="K140" s="607"/>
      <c r="L140" s="327"/>
      <c r="M140" s="311"/>
      <c r="N140" s="42"/>
      <c r="O140" s="465"/>
    </row>
    <row r="141">
      <c r="A141" s="283"/>
      <c r="B141" s="283"/>
      <c r="C141" s="283"/>
      <c r="D141" s="283"/>
      <c r="E141" s="283"/>
      <c r="F141" s="283"/>
      <c r="G141" s="283"/>
      <c r="H141" s="283"/>
      <c r="I141" s="311"/>
      <c r="J141" s="283"/>
      <c r="K141" s="607"/>
      <c r="L141" s="327"/>
      <c r="M141" s="311"/>
      <c r="N141" s="42"/>
      <c r="O141" s="465"/>
    </row>
    <row r="142">
      <c r="A142" s="283"/>
      <c r="B142" s="283"/>
      <c r="C142" s="283"/>
      <c r="D142" s="283"/>
      <c r="E142" s="283"/>
      <c r="F142" s="283"/>
      <c r="G142" s="283"/>
      <c r="H142" s="283"/>
      <c r="I142" s="311"/>
      <c r="J142" s="283"/>
      <c r="K142" s="607"/>
      <c r="L142" s="327"/>
      <c r="M142" s="311"/>
      <c r="N142" s="42"/>
      <c r="O142" s="465"/>
    </row>
    <row r="143">
      <c r="A143" s="283"/>
      <c r="B143" s="283"/>
      <c r="C143" s="283"/>
      <c r="D143" s="283"/>
      <c r="E143" s="283"/>
      <c r="F143" s="283"/>
      <c r="G143" s="283"/>
      <c r="H143" s="283"/>
      <c r="I143" s="311"/>
      <c r="J143" s="283"/>
      <c r="K143" s="607"/>
      <c r="L143" s="327"/>
      <c r="M143" s="311"/>
      <c r="N143" s="42"/>
      <c r="O143" s="465"/>
    </row>
    <row r="144">
      <c r="A144" s="283"/>
      <c r="B144" s="283"/>
      <c r="C144" s="283"/>
      <c r="D144" s="283"/>
      <c r="E144" s="283"/>
      <c r="F144" s="283"/>
      <c r="G144" s="283"/>
      <c r="H144" s="283"/>
      <c r="I144" s="311"/>
      <c r="J144" s="283"/>
      <c r="K144" s="607"/>
      <c r="L144" s="327"/>
      <c r="M144" s="311"/>
      <c r="N144" s="42"/>
      <c r="O144" s="465"/>
    </row>
    <row r="145">
      <c r="A145" s="283"/>
      <c r="B145" s="283"/>
      <c r="C145" s="283"/>
      <c r="D145" s="283"/>
      <c r="E145" s="283"/>
      <c r="F145" s="283"/>
      <c r="G145" s="283"/>
      <c r="H145" s="283"/>
      <c r="I145" s="311"/>
      <c r="J145" s="283"/>
      <c r="K145" s="607"/>
      <c r="L145" s="327"/>
      <c r="M145" s="311"/>
      <c r="N145" s="42"/>
      <c r="O145" s="465"/>
    </row>
    <row r="146">
      <c r="A146" s="283"/>
      <c r="B146" s="283"/>
      <c r="C146" s="283"/>
      <c r="D146" s="283"/>
      <c r="E146" s="283"/>
      <c r="F146" s="283"/>
      <c r="G146" s="283"/>
      <c r="H146" s="283"/>
      <c r="I146" s="311"/>
      <c r="J146" s="283"/>
      <c r="K146" s="607"/>
      <c r="L146" s="327"/>
      <c r="M146" s="311"/>
      <c r="N146" s="42"/>
      <c r="O146" s="465"/>
    </row>
    <row r="147">
      <c r="A147" s="283"/>
      <c r="B147" s="283"/>
      <c r="C147" s="283"/>
      <c r="D147" s="283"/>
      <c r="E147" s="283"/>
      <c r="F147" s="283"/>
      <c r="G147" s="283"/>
      <c r="H147" s="283"/>
      <c r="I147" s="311"/>
      <c r="J147" s="283"/>
      <c r="K147" s="607"/>
      <c r="L147" s="327"/>
      <c r="M147" s="311"/>
      <c r="N147" s="42"/>
      <c r="O147" s="465"/>
    </row>
    <row r="148">
      <c r="A148" s="283"/>
      <c r="B148" s="283"/>
      <c r="C148" s="283"/>
      <c r="D148" s="283"/>
      <c r="E148" s="283"/>
      <c r="F148" s="283"/>
      <c r="G148" s="283"/>
      <c r="H148" s="283"/>
      <c r="I148" s="311"/>
      <c r="J148" s="283"/>
      <c r="K148" s="607"/>
      <c r="L148" s="327"/>
      <c r="M148" s="311"/>
      <c r="N148" s="42"/>
      <c r="O148" s="465"/>
    </row>
    <row r="149">
      <c r="A149" s="283"/>
      <c r="B149" s="283"/>
      <c r="C149" s="283"/>
      <c r="D149" s="283"/>
      <c r="E149" s="283"/>
      <c r="F149" s="283"/>
      <c r="G149" s="283"/>
      <c r="H149" s="283"/>
      <c r="I149" s="311"/>
      <c r="J149" s="283"/>
      <c r="K149" s="607"/>
      <c r="L149" s="327"/>
      <c r="M149" s="311"/>
      <c r="N149" s="42"/>
      <c r="O149" s="465"/>
    </row>
    <row r="150">
      <c r="A150" s="283"/>
      <c r="B150" s="283"/>
      <c r="C150" s="283"/>
      <c r="D150" s="283"/>
      <c r="E150" s="283"/>
      <c r="F150" s="283"/>
      <c r="G150" s="283"/>
      <c r="H150" s="283"/>
      <c r="I150" s="311"/>
      <c r="J150" s="283"/>
      <c r="K150" s="607"/>
      <c r="L150" s="327"/>
      <c r="M150" s="311"/>
      <c r="N150" s="42"/>
      <c r="O150" s="465"/>
    </row>
    <row r="151">
      <c r="A151" s="283"/>
      <c r="B151" s="283"/>
      <c r="C151" s="283"/>
      <c r="D151" s="283"/>
      <c r="E151" s="283"/>
      <c r="F151" s="283"/>
      <c r="G151" s="283"/>
      <c r="H151" s="283"/>
      <c r="I151" s="311"/>
      <c r="J151" s="283"/>
      <c r="K151" s="607"/>
      <c r="L151" s="327"/>
      <c r="M151" s="311"/>
      <c r="N151" s="42"/>
      <c r="O151" s="465"/>
    </row>
    <row r="152">
      <c r="A152" s="283"/>
      <c r="B152" s="283"/>
      <c r="C152" s="283"/>
      <c r="D152" s="283"/>
      <c r="E152" s="283"/>
      <c r="F152" s="283"/>
      <c r="G152" s="283"/>
      <c r="H152" s="283"/>
      <c r="I152" s="311"/>
      <c r="J152" s="283"/>
      <c r="K152" s="607"/>
      <c r="L152" s="327"/>
      <c r="M152" s="311"/>
      <c r="N152" s="42"/>
      <c r="O152" s="465"/>
    </row>
    <row r="153">
      <c r="A153" s="283"/>
      <c r="B153" s="283"/>
      <c r="C153" s="283"/>
      <c r="D153" s="283"/>
      <c r="E153" s="283"/>
      <c r="F153" s="283"/>
      <c r="G153" s="283"/>
      <c r="H153" s="283"/>
      <c r="I153" s="311"/>
      <c r="J153" s="283"/>
      <c r="K153" s="607"/>
      <c r="L153" s="327"/>
      <c r="M153" s="311"/>
      <c r="N153" s="42"/>
      <c r="O153" s="465"/>
    </row>
    <row r="154">
      <c r="A154" s="283"/>
      <c r="B154" s="283"/>
      <c r="C154" s="283"/>
      <c r="D154" s="283"/>
      <c r="E154" s="283"/>
      <c r="F154" s="283"/>
      <c r="G154" s="283"/>
      <c r="H154" s="283"/>
      <c r="I154" s="311"/>
      <c r="J154" s="283"/>
      <c r="K154" s="607"/>
      <c r="L154" s="327"/>
      <c r="M154" s="311"/>
      <c r="N154" s="42"/>
      <c r="O154" s="465"/>
    </row>
    <row r="155">
      <c r="A155" s="283"/>
      <c r="B155" s="283"/>
      <c r="C155" s="283"/>
      <c r="D155" s="283"/>
      <c r="E155" s="283"/>
      <c r="F155" s="283"/>
      <c r="G155" s="283"/>
      <c r="H155" s="283"/>
      <c r="I155" s="311"/>
      <c r="J155" s="283"/>
      <c r="K155" s="607"/>
      <c r="L155" s="327"/>
      <c r="M155" s="311"/>
      <c r="N155" s="42"/>
      <c r="O155" s="465"/>
    </row>
    <row r="156">
      <c r="A156" s="283"/>
      <c r="B156" s="283"/>
      <c r="C156" s="283"/>
      <c r="D156" s="283"/>
      <c r="E156" s="283"/>
      <c r="F156" s="283"/>
      <c r="G156" s="283"/>
      <c r="H156" s="283"/>
      <c r="I156" s="311"/>
      <c r="J156" s="283"/>
      <c r="K156" s="607"/>
      <c r="L156" s="327"/>
      <c r="M156" s="311"/>
      <c r="N156" s="42"/>
      <c r="O156" s="465"/>
    </row>
    <row r="157">
      <c r="A157" s="283"/>
      <c r="B157" s="283"/>
      <c r="C157" s="283"/>
      <c r="D157" s="283"/>
      <c r="E157" s="283"/>
      <c r="F157" s="283"/>
      <c r="G157" s="283"/>
      <c r="H157" s="283"/>
      <c r="I157" s="311"/>
      <c r="J157" s="283"/>
      <c r="K157" s="607"/>
      <c r="L157" s="327"/>
      <c r="M157" s="311"/>
      <c r="N157" s="42"/>
      <c r="O157" s="465"/>
    </row>
    <row r="158">
      <c r="A158" s="283"/>
      <c r="B158" s="283"/>
      <c r="C158" s="283"/>
      <c r="D158" s="283"/>
      <c r="E158" s="283"/>
      <c r="F158" s="283"/>
      <c r="G158" s="283"/>
      <c r="H158" s="283"/>
      <c r="I158" s="311"/>
      <c r="J158" s="283"/>
      <c r="K158" s="607"/>
      <c r="L158" s="327"/>
      <c r="M158" s="311"/>
      <c r="N158" s="42"/>
      <c r="O158" s="465"/>
    </row>
    <row r="159">
      <c r="A159" s="283"/>
      <c r="B159" s="283"/>
      <c r="C159" s="283"/>
      <c r="D159" s="283"/>
      <c r="E159" s="283"/>
      <c r="F159" s="283"/>
      <c r="G159" s="283"/>
      <c r="H159" s="283"/>
      <c r="I159" s="311"/>
      <c r="J159" s="283"/>
      <c r="K159" s="607"/>
      <c r="L159" s="327"/>
      <c r="M159" s="311"/>
      <c r="N159" s="42"/>
      <c r="O159" s="465"/>
    </row>
    <row r="160">
      <c r="A160" s="283"/>
      <c r="B160" s="283"/>
      <c r="C160" s="283"/>
      <c r="D160" s="283"/>
      <c r="E160" s="283"/>
      <c r="F160" s="283"/>
      <c r="G160" s="283"/>
      <c r="H160" s="283"/>
      <c r="I160" s="311"/>
      <c r="J160" s="283"/>
      <c r="K160" s="607"/>
      <c r="L160" s="327"/>
      <c r="M160" s="311"/>
      <c r="N160" s="42"/>
      <c r="O160" s="465"/>
    </row>
    <row r="161">
      <c r="A161" s="283"/>
      <c r="B161" s="283"/>
      <c r="C161" s="283"/>
      <c r="D161" s="283"/>
      <c r="E161" s="283"/>
      <c r="F161" s="283"/>
      <c r="G161" s="283"/>
      <c r="H161" s="283"/>
      <c r="I161" s="311"/>
      <c r="J161" s="283"/>
      <c r="K161" s="607"/>
      <c r="L161" s="327"/>
      <c r="M161" s="311"/>
      <c r="N161" s="42"/>
      <c r="O161" s="465"/>
    </row>
    <row r="162">
      <c r="A162" s="283"/>
      <c r="B162" s="283"/>
      <c r="C162" s="283"/>
      <c r="D162" s="283"/>
      <c r="E162" s="283"/>
      <c r="F162" s="283"/>
      <c r="G162" s="283"/>
      <c r="H162" s="283"/>
      <c r="I162" s="311"/>
      <c r="J162" s="283"/>
      <c r="K162" s="607"/>
      <c r="L162" s="327"/>
      <c r="M162" s="311"/>
      <c r="N162" s="42"/>
      <c r="O162" s="465"/>
    </row>
    <row r="163">
      <c r="A163" s="283"/>
      <c r="B163" s="283"/>
      <c r="C163" s="283"/>
      <c r="D163" s="283"/>
      <c r="E163" s="283"/>
      <c r="F163" s="283"/>
      <c r="G163" s="283"/>
      <c r="H163" s="283"/>
      <c r="I163" s="311"/>
      <c r="J163" s="283"/>
      <c r="K163" s="607"/>
      <c r="L163" s="327"/>
      <c r="M163" s="311"/>
      <c r="N163" s="42"/>
      <c r="O163" s="465"/>
    </row>
    <row r="164">
      <c r="A164" s="283"/>
      <c r="B164" s="283"/>
      <c r="C164" s="283"/>
      <c r="D164" s="283"/>
      <c r="E164" s="283"/>
      <c r="F164" s="283"/>
      <c r="G164" s="283"/>
      <c r="H164" s="283"/>
      <c r="I164" s="311"/>
      <c r="J164" s="283"/>
      <c r="K164" s="607"/>
      <c r="L164" s="327"/>
      <c r="M164" s="311"/>
      <c r="N164" s="42"/>
      <c r="O164" s="465"/>
    </row>
    <row r="165">
      <c r="A165" s="283"/>
      <c r="B165" s="283"/>
      <c r="C165" s="283"/>
      <c r="D165" s="283"/>
      <c r="E165" s="283"/>
      <c r="F165" s="283"/>
      <c r="G165" s="283"/>
      <c r="H165" s="283"/>
      <c r="I165" s="311"/>
      <c r="J165" s="283"/>
      <c r="K165" s="607"/>
      <c r="L165" s="327"/>
      <c r="M165" s="311"/>
      <c r="N165" s="42"/>
      <c r="O165" s="465"/>
    </row>
    <row r="166">
      <c r="A166" s="283"/>
      <c r="B166" s="283"/>
      <c r="C166" s="283"/>
      <c r="D166" s="283"/>
      <c r="E166" s="283"/>
      <c r="F166" s="283"/>
      <c r="G166" s="283"/>
      <c r="H166" s="283"/>
      <c r="I166" s="311"/>
      <c r="J166" s="283"/>
      <c r="K166" s="607"/>
      <c r="L166" s="327"/>
      <c r="M166" s="311"/>
      <c r="N166" s="42"/>
      <c r="O166" s="465"/>
    </row>
    <row r="167">
      <c r="A167" s="283"/>
      <c r="B167" s="283"/>
      <c r="C167" s="283"/>
      <c r="D167" s="283"/>
      <c r="E167" s="283"/>
      <c r="F167" s="283"/>
      <c r="G167" s="283"/>
      <c r="H167" s="283"/>
      <c r="I167" s="311"/>
      <c r="J167" s="283"/>
      <c r="K167" s="607"/>
      <c r="L167" s="327"/>
      <c r="M167" s="311"/>
      <c r="N167" s="42"/>
      <c r="O167" s="465"/>
    </row>
    <row r="168">
      <c r="A168" s="283"/>
      <c r="B168" s="283"/>
      <c r="C168" s="283"/>
      <c r="D168" s="283"/>
      <c r="E168" s="283"/>
      <c r="F168" s="283"/>
      <c r="G168" s="283"/>
      <c r="H168" s="283"/>
      <c r="I168" s="311"/>
      <c r="J168" s="283"/>
      <c r="K168" s="607"/>
      <c r="L168" s="327"/>
      <c r="M168" s="311"/>
      <c r="N168" s="42"/>
      <c r="O168" s="465"/>
    </row>
    <row r="169">
      <c r="A169" s="283"/>
      <c r="B169" s="283"/>
      <c r="C169" s="283"/>
      <c r="D169" s="283"/>
      <c r="E169" s="283"/>
      <c r="F169" s="283"/>
      <c r="G169" s="283"/>
      <c r="H169" s="283"/>
      <c r="I169" s="311"/>
      <c r="J169" s="283"/>
      <c r="K169" s="607"/>
      <c r="L169" s="327"/>
      <c r="M169" s="311"/>
      <c r="N169" s="42"/>
      <c r="O169" s="465"/>
    </row>
    <row r="170">
      <c r="A170" s="283"/>
      <c r="B170" s="283"/>
      <c r="C170" s="283"/>
      <c r="D170" s="283"/>
      <c r="E170" s="283"/>
      <c r="F170" s="283"/>
      <c r="G170" s="283"/>
      <c r="H170" s="283"/>
      <c r="I170" s="311"/>
      <c r="J170" s="283"/>
      <c r="K170" s="607"/>
      <c r="L170" s="327"/>
      <c r="M170" s="311"/>
      <c r="N170" s="42"/>
      <c r="O170" s="465"/>
    </row>
    <row r="171">
      <c r="A171" s="283"/>
      <c r="B171" s="283"/>
      <c r="C171" s="283"/>
      <c r="D171" s="283"/>
      <c r="E171" s="283"/>
      <c r="F171" s="283"/>
      <c r="G171" s="283"/>
      <c r="H171" s="283"/>
      <c r="I171" s="311"/>
      <c r="J171" s="283"/>
      <c r="K171" s="607"/>
      <c r="L171" s="327"/>
      <c r="M171" s="311"/>
      <c r="N171" s="42"/>
      <c r="O171" s="465"/>
    </row>
    <row r="172">
      <c r="A172" s="283"/>
      <c r="B172" s="283"/>
      <c r="C172" s="283"/>
      <c r="D172" s="283"/>
      <c r="E172" s="283"/>
      <c r="F172" s="283"/>
      <c r="G172" s="283"/>
      <c r="H172" s="283"/>
      <c r="I172" s="311"/>
      <c r="J172" s="283"/>
      <c r="K172" s="607"/>
      <c r="L172" s="327"/>
      <c r="M172" s="311"/>
      <c r="N172" s="42"/>
      <c r="O172" s="465"/>
    </row>
    <row r="173">
      <c r="A173" s="283"/>
      <c r="B173" s="283"/>
      <c r="C173" s="283"/>
      <c r="D173" s="283"/>
      <c r="E173" s="283"/>
      <c r="F173" s="283"/>
      <c r="G173" s="283"/>
      <c r="H173" s="283"/>
      <c r="I173" s="311"/>
      <c r="J173" s="283"/>
      <c r="K173" s="607"/>
      <c r="L173" s="327"/>
      <c r="M173" s="311"/>
      <c r="N173" s="42"/>
      <c r="O173" s="465"/>
    </row>
    <row r="174">
      <c r="A174" s="283"/>
      <c r="B174" s="283"/>
      <c r="C174" s="283"/>
      <c r="D174" s="283"/>
      <c r="E174" s="283"/>
      <c r="F174" s="283"/>
      <c r="G174" s="283"/>
      <c r="H174" s="283"/>
      <c r="I174" s="311"/>
      <c r="J174" s="283"/>
      <c r="K174" s="607"/>
      <c r="L174" s="327"/>
      <c r="M174" s="311"/>
      <c r="N174" s="42"/>
      <c r="O174" s="465"/>
    </row>
    <row r="175">
      <c r="A175" s="283"/>
      <c r="B175" s="283"/>
      <c r="C175" s="283"/>
      <c r="D175" s="283"/>
      <c r="E175" s="283"/>
      <c r="F175" s="283"/>
      <c r="G175" s="283"/>
      <c r="H175" s="283"/>
      <c r="I175" s="311"/>
      <c r="J175" s="283"/>
      <c r="K175" s="607"/>
      <c r="L175" s="327"/>
      <c r="M175" s="311"/>
      <c r="N175" s="42"/>
      <c r="O175" s="465"/>
    </row>
    <row r="176">
      <c r="A176" s="283"/>
      <c r="B176" s="283"/>
      <c r="C176" s="283"/>
      <c r="D176" s="283"/>
      <c r="E176" s="283"/>
      <c r="F176" s="283"/>
      <c r="G176" s="283"/>
      <c r="H176" s="283"/>
      <c r="I176" s="311"/>
      <c r="J176" s="283"/>
      <c r="K176" s="607"/>
      <c r="L176" s="327"/>
      <c r="M176" s="311"/>
      <c r="N176" s="42"/>
      <c r="O176" s="465"/>
    </row>
    <row r="177">
      <c r="A177" s="283"/>
      <c r="B177" s="283"/>
      <c r="C177" s="283"/>
      <c r="D177" s="283"/>
      <c r="E177" s="283"/>
      <c r="F177" s="283"/>
      <c r="G177" s="283"/>
      <c r="H177" s="283"/>
      <c r="I177" s="311"/>
      <c r="J177" s="283"/>
      <c r="K177" s="607"/>
      <c r="L177" s="327"/>
      <c r="M177" s="311"/>
      <c r="N177" s="42"/>
      <c r="O177" s="465"/>
    </row>
    <row r="178">
      <c r="A178" s="283"/>
      <c r="B178" s="283"/>
      <c r="C178" s="283"/>
      <c r="D178" s="283"/>
      <c r="E178" s="283"/>
      <c r="F178" s="283"/>
      <c r="G178" s="283"/>
      <c r="H178" s="283"/>
      <c r="I178" s="311"/>
      <c r="J178" s="283"/>
      <c r="K178" s="607"/>
      <c r="L178" s="327"/>
      <c r="M178" s="311"/>
      <c r="N178" s="42"/>
      <c r="O178" s="465"/>
    </row>
    <row r="179">
      <c r="A179" s="283"/>
      <c r="B179" s="283"/>
      <c r="C179" s="283"/>
      <c r="D179" s="283"/>
      <c r="E179" s="283"/>
      <c r="F179" s="283"/>
      <c r="G179" s="283"/>
      <c r="H179" s="283"/>
      <c r="I179" s="311"/>
      <c r="J179" s="283"/>
      <c r="K179" s="607"/>
      <c r="L179" s="327"/>
      <c r="M179" s="311"/>
      <c r="N179" s="42"/>
      <c r="O179" s="465"/>
    </row>
    <row r="180">
      <c r="A180" s="283"/>
      <c r="B180" s="283"/>
      <c r="C180" s="283"/>
      <c r="D180" s="283"/>
      <c r="E180" s="283"/>
      <c r="F180" s="283"/>
      <c r="G180" s="283"/>
      <c r="H180" s="283"/>
      <c r="I180" s="311"/>
      <c r="J180" s="283"/>
      <c r="K180" s="607"/>
      <c r="L180" s="327"/>
      <c r="M180" s="311"/>
      <c r="N180" s="42"/>
      <c r="O180" s="465"/>
    </row>
    <row r="181">
      <c r="A181" s="283"/>
      <c r="B181" s="283"/>
      <c r="C181" s="283"/>
      <c r="D181" s="283"/>
      <c r="E181" s="283"/>
      <c r="F181" s="283"/>
      <c r="G181" s="283"/>
      <c r="H181" s="283"/>
      <c r="I181" s="311"/>
      <c r="J181" s="283"/>
      <c r="K181" s="607"/>
      <c r="L181" s="327"/>
      <c r="M181" s="311"/>
      <c r="N181" s="42"/>
      <c r="O181" s="465"/>
    </row>
    <row r="182">
      <c r="A182" s="283"/>
      <c r="B182" s="283"/>
      <c r="C182" s="283"/>
      <c r="D182" s="283"/>
      <c r="E182" s="283"/>
      <c r="F182" s="283"/>
      <c r="G182" s="283"/>
      <c r="H182" s="283"/>
      <c r="I182" s="311"/>
      <c r="J182" s="283"/>
      <c r="K182" s="607"/>
      <c r="L182" s="327"/>
      <c r="M182" s="311"/>
      <c r="N182" s="42"/>
      <c r="O182" s="465"/>
    </row>
    <row r="183">
      <c r="A183" s="283"/>
      <c r="B183" s="283"/>
      <c r="C183" s="283"/>
      <c r="D183" s="283"/>
      <c r="E183" s="283"/>
      <c r="F183" s="283"/>
      <c r="G183" s="283"/>
      <c r="H183" s="283"/>
      <c r="I183" s="311"/>
      <c r="J183" s="283"/>
      <c r="K183" s="607"/>
      <c r="L183" s="327"/>
      <c r="M183" s="311"/>
      <c r="N183" s="42"/>
      <c r="O183" s="465"/>
    </row>
    <row r="184">
      <c r="A184" s="283"/>
      <c r="B184" s="283"/>
      <c r="C184" s="283"/>
      <c r="D184" s="283"/>
      <c r="E184" s="283"/>
      <c r="F184" s="283"/>
      <c r="G184" s="283"/>
      <c r="H184" s="283"/>
      <c r="I184" s="311"/>
      <c r="J184" s="283"/>
      <c r="K184" s="607"/>
      <c r="L184" s="327"/>
      <c r="M184" s="311"/>
      <c r="N184" s="42"/>
      <c r="O184" s="465"/>
    </row>
    <row r="185">
      <c r="A185" s="283"/>
      <c r="B185" s="283"/>
      <c r="C185" s="283"/>
      <c r="D185" s="283"/>
      <c r="E185" s="283"/>
      <c r="F185" s="283"/>
      <c r="G185" s="283"/>
      <c r="H185" s="283"/>
      <c r="I185" s="311"/>
      <c r="J185" s="283"/>
      <c r="K185" s="607"/>
      <c r="L185" s="327"/>
      <c r="M185" s="311"/>
      <c r="N185" s="42"/>
      <c r="O185" s="465"/>
    </row>
    <row r="186">
      <c r="A186" s="283"/>
      <c r="B186" s="283"/>
      <c r="C186" s="283"/>
      <c r="D186" s="283"/>
      <c r="E186" s="283"/>
      <c r="F186" s="283"/>
      <c r="G186" s="283"/>
      <c r="H186" s="283"/>
      <c r="I186" s="311"/>
      <c r="J186" s="283"/>
      <c r="K186" s="607"/>
      <c r="L186" s="327"/>
      <c r="M186" s="311"/>
      <c r="N186" s="42"/>
      <c r="O186" s="465"/>
    </row>
    <row r="187">
      <c r="A187" s="283"/>
      <c r="B187" s="283"/>
      <c r="C187" s="283"/>
      <c r="D187" s="283"/>
      <c r="E187" s="283"/>
      <c r="F187" s="283"/>
      <c r="G187" s="283"/>
      <c r="H187" s="283"/>
      <c r="I187" s="311"/>
      <c r="J187" s="283"/>
      <c r="K187" s="607"/>
      <c r="L187" s="327"/>
      <c r="M187" s="311"/>
      <c r="N187" s="42"/>
      <c r="O187" s="465"/>
    </row>
    <row r="188">
      <c r="A188" s="283"/>
      <c r="B188" s="283"/>
      <c r="C188" s="283"/>
      <c r="D188" s="283"/>
      <c r="E188" s="283"/>
      <c r="F188" s="283"/>
      <c r="G188" s="283"/>
      <c r="H188" s="283"/>
      <c r="I188" s="311"/>
      <c r="J188" s="283"/>
      <c r="K188" s="607"/>
      <c r="L188" s="327"/>
      <c r="M188" s="311"/>
      <c r="N188" s="42"/>
      <c r="O188" s="465"/>
    </row>
    <row r="189">
      <c r="A189" s="283"/>
      <c r="B189" s="283"/>
      <c r="C189" s="283"/>
      <c r="D189" s="283"/>
      <c r="E189" s="283"/>
      <c r="F189" s="283"/>
      <c r="G189" s="283"/>
      <c r="H189" s="283"/>
      <c r="I189" s="311"/>
      <c r="J189" s="283"/>
      <c r="K189" s="607"/>
      <c r="L189" s="327"/>
      <c r="M189" s="311"/>
      <c r="N189" s="42"/>
      <c r="O189" s="465"/>
    </row>
    <row r="190">
      <c r="A190" s="283"/>
      <c r="B190" s="283"/>
      <c r="C190" s="283"/>
      <c r="D190" s="283"/>
      <c r="E190" s="283"/>
      <c r="F190" s="283"/>
      <c r="G190" s="283"/>
      <c r="H190" s="283"/>
      <c r="I190" s="311"/>
      <c r="J190" s="283"/>
      <c r="K190" s="607"/>
      <c r="L190" s="327"/>
      <c r="M190" s="311"/>
      <c r="N190" s="42"/>
      <c r="O190" s="465"/>
    </row>
    <row r="191">
      <c r="A191" s="283"/>
      <c r="B191" s="283"/>
      <c r="C191" s="283"/>
      <c r="D191" s="283"/>
      <c r="E191" s="283"/>
      <c r="F191" s="283"/>
      <c r="G191" s="283"/>
      <c r="H191" s="283"/>
      <c r="I191" s="311"/>
      <c r="J191" s="283"/>
      <c r="K191" s="607"/>
      <c r="L191" s="327"/>
      <c r="M191" s="311"/>
      <c r="N191" s="42"/>
      <c r="O191" s="465"/>
    </row>
    <row r="192">
      <c r="A192" s="283"/>
      <c r="B192" s="283"/>
      <c r="C192" s="283"/>
      <c r="D192" s="283"/>
      <c r="E192" s="283"/>
      <c r="F192" s="283"/>
      <c r="G192" s="283"/>
      <c r="H192" s="283"/>
      <c r="I192" s="311"/>
      <c r="J192" s="283"/>
      <c r="K192" s="607"/>
      <c r="L192" s="327"/>
      <c r="M192" s="311"/>
      <c r="N192" s="42"/>
      <c r="O192" s="465"/>
    </row>
    <row r="193">
      <c r="A193" s="283"/>
      <c r="B193" s="283"/>
      <c r="C193" s="283"/>
      <c r="D193" s="283"/>
      <c r="E193" s="283"/>
      <c r="F193" s="283"/>
      <c r="G193" s="283"/>
      <c r="H193" s="283"/>
      <c r="I193" s="311"/>
      <c r="J193" s="283"/>
      <c r="K193" s="607"/>
      <c r="L193" s="327"/>
      <c r="M193" s="311"/>
      <c r="N193" s="42"/>
      <c r="O193" s="465"/>
    </row>
    <row r="194">
      <c r="A194" s="283"/>
      <c r="B194" s="283"/>
      <c r="C194" s="283"/>
      <c r="D194" s="283"/>
      <c r="E194" s="283"/>
      <c r="F194" s="283"/>
      <c r="G194" s="283"/>
      <c r="H194" s="283"/>
      <c r="I194" s="311"/>
      <c r="J194" s="283"/>
      <c r="K194" s="607"/>
      <c r="L194" s="327"/>
      <c r="M194" s="311"/>
      <c r="N194" s="42"/>
      <c r="O194" s="465"/>
    </row>
    <row r="195">
      <c r="A195" s="283"/>
      <c r="B195" s="283"/>
      <c r="C195" s="283"/>
      <c r="D195" s="283"/>
      <c r="E195" s="283"/>
      <c r="F195" s="283"/>
      <c r="G195" s="283"/>
      <c r="H195" s="283"/>
      <c r="I195" s="311"/>
      <c r="J195" s="283"/>
      <c r="K195" s="607"/>
      <c r="L195" s="327"/>
      <c r="M195" s="311"/>
      <c r="N195" s="42"/>
      <c r="O195" s="465"/>
    </row>
    <row r="196">
      <c r="A196" s="283"/>
      <c r="B196" s="283"/>
      <c r="C196" s="283"/>
      <c r="D196" s="283"/>
      <c r="E196" s="283"/>
      <c r="F196" s="283"/>
      <c r="G196" s="283"/>
      <c r="H196" s="283"/>
      <c r="I196" s="311"/>
      <c r="J196" s="283"/>
      <c r="K196" s="607"/>
      <c r="L196" s="327"/>
      <c r="M196" s="311"/>
      <c r="N196" s="42"/>
      <c r="O196" s="465"/>
    </row>
    <row r="197">
      <c r="A197" s="283"/>
      <c r="B197" s="283"/>
      <c r="C197" s="283"/>
      <c r="D197" s="283"/>
      <c r="E197" s="283"/>
      <c r="F197" s="283"/>
      <c r="G197" s="283"/>
      <c r="H197" s="283"/>
      <c r="I197" s="311"/>
      <c r="J197" s="283"/>
      <c r="K197" s="607"/>
      <c r="L197" s="327"/>
      <c r="M197" s="311"/>
      <c r="N197" s="42"/>
      <c r="O197" s="465"/>
    </row>
    <row r="198">
      <c r="A198" s="283"/>
      <c r="B198" s="283"/>
      <c r="C198" s="283"/>
      <c r="D198" s="283"/>
      <c r="E198" s="283"/>
      <c r="F198" s="283"/>
      <c r="G198" s="283"/>
      <c r="H198" s="283"/>
      <c r="I198" s="311"/>
      <c r="J198" s="283"/>
      <c r="K198" s="607"/>
      <c r="L198" s="327"/>
      <c r="M198" s="311"/>
      <c r="N198" s="42"/>
      <c r="O198" s="465"/>
    </row>
    <row r="199">
      <c r="A199" s="283"/>
      <c r="B199" s="283"/>
      <c r="C199" s="283"/>
      <c r="D199" s="283"/>
      <c r="E199" s="283"/>
      <c r="F199" s="283"/>
      <c r="G199" s="283"/>
      <c r="H199" s="283"/>
      <c r="I199" s="311"/>
      <c r="J199" s="283"/>
      <c r="K199" s="607"/>
      <c r="L199" s="327"/>
      <c r="M199" s="311"/>
      <c r="N199" s="42"/>
      <c r="O199" s="465"/>
    </row>
  </sheetData>
  <mergeCells count="28">
    <mergeCell ref="A1:C1"/>
    <mergeCell ref="D1:D2"/>
    <mergeCell ref="E1:N2"/>
    <mergeCell ref="O1:O199"/>
    <mergeCell ref="A2:C2"/>
    <mergeCell ref="D3:D39"/>
    <mergeCell ref="E3:N3"/>
    <mergeCell ref="A4:C4"/>
    <mergeCell ref="E4:G4"/>
    <mergeCell ref="H4:H8"/>
    <mergeCell ref="I4:N8"/>
    <mergeCell ref="E5:G5"/>
    <mergeCell ref="A6:C6"/>
    <mergeCell ref="F6:G6"/>
    <mergeCell ref="F7:G7"/>
    <mergeCell ref="A8:C8"/>
    <mergeCell ref="E8:G8"/>
    <mergeCell ref="H9:H39"/>
    <mergeCell ref="A31:C32"/>
    <mergeCell ref="E31:G32"/>
    <mergeCell ref="A33:B33"/>
    <mergeCell ref="E33:G34"/>
    <mergeCell ref="A34:C34"/>
    <mergeCell ref="A38:C38"/>
    <mergeCell ref="A40:G40"/>
    <mergeCell ref="H40:H41"/>
    <mergeCell ref="A41:G41"/>
    <mergeCell ref="A42:N199"/>
  </mergeCells>
  <conditionalFormatting sqref="F36">
    <cfRule type="cellIs" dxfId="0" priority="1" stopIfTrue="1" operator="greaterThan">
      <formula>4.99</formula>
    </cfRule>
  </conditionalFormatting>
  <conditionalFormatting sqref="C33">
    <cfRule type="cellIs" dxfId="1" priority="1" stopIfTrue="1" operator="lessThan">
      <formula>0</formula>
    </cfRule>
  </conditionalFormatting>
  <conditionalFormatting sqref="F37">
    <cfRule type="cellIs" dxfId="0" priority="1" stopIfTrue="1" operator="greaterThan">
      <formula>9.99</formula>
    </cfRule>
    <cfRule type="cellIs" dxfId="1" priority="2" stopIfTrue="1" operator="lessThan">
      <formula>9.99</formula>
    </cfRule>
  </conditionalFormatting>
  <conditionalFormatting sqref="C35 C36 C37">
    <cfRule type="cellIs" dxfId="1" priority="1" stopIfTrue="1" operator="greaterThan">
      <formula>0</formula>
    </cfRule>
  </conditionalFormatting>
  <conditionalFormatting sqref="F11 F12 F13 F14 F15">
    <cfRule type="cellIs" dxfId="2" priority="1" stopIfTrue="1" operator="equal">
      <formula>0</formula>
    </cfRule>
    <cfRule type="cellIs" dxfId="3" priority="2" stopIfTrue="1" operator="greaterThan">
      <formula>0</formula>
    </cfRule>
  </conditionalFormatting>
  <conditionalFormatting sqref="F39">
    <cfRule type="cellIs" dxfId="0" priority="1" stopIfTrue="1" operator="greaterThan">
      <formula>19.99</formula>
    </cfRule>
    <cfRule type="cellIs" dxfId="1" priority="2" stopIfTrue="1" operator="lessThan">
      <formula>19.99</formula>
    </cfRule>
  </conditionalFormatting>
  <conditionalFormatting sqref="C39">
    <cfRule type="cellIs" dxfId="1" priority="1" stopIfTrue="1" operator="lessThan">
      <formula>0</formula>
    </cfRule>
    <cfRule type="cellIs" dxfId="5" priority="2" stopIfTrue="1" operator="greaterThan">
      <formula>0</formula>
    </cfRule>
    <cfRule type="cellIs" dxfId="6" priority="3" stopIfTrue="1" operator="equal">
      <formula>0</formula>
    </cfRule>
  </conditionalFormatting>
  <conditionalFormatting sqref="F38">
    <cfRule type="cellIs" dxfId="0" priority="1" stopIfTrue="1" operator="greaterThan">
      <formula>14.99</formula>
    </cfRule>
    <cfRule type="cellIs" dxfId="1" priority="2" stopIfTrue="1" operator="lessThan">
      <formula>14.99</formula>
    </cfRule>
  </conditionalFormatting>
  <dataValidations>
    <dataValidation type="custom" errorStyle="warning" allowBlank="1" showErrorMessage="1" sqref="F7">
      <formula1>ISNUMBER(DATEVALUE(F7))</formula1>
    </dataValidation>
    <dataValidation type="custom" errorStyle="warning" allowBlank="1" showInputMessage="1" showErrorMessage="1" prompt="Durch Doppelklicken können Sie ein gültiges Datum auswählen." sqref="N10:N41">
      <formula1>ISNUMBER(DATEVALUE(N10))</formula1>
    </dataValidation>
    <dataValidation type="list" errorStyle="warning" allowBlank="1" showErrorMessage="1" sqref="F11">
      <formula1>'Felder'!A4:A136</formula1>
    </dataValidation>
    <dataValidation type="list" errorStyle="warning" allowBlank="1" showErrorMessage="1" sqref="F12">
      <formula1>'Felder'!A4:A136</formula1>
    </dataValidation>
    <dataValidation type="list" errorStyle="warning" allowBlank="1" showErrorMessage="1" sqref="F13">
      <formula1>'Felder'!A4:A136</formula1>
    </dataValidation>
    <dataValidation type="list" errorStyle="warning" allowBlank="1" showErrorMessage="1" sqref="F14">
      <formula1>'Felder'!A4:A136</formula1>
    </dataValidation>
    <dataValidation type="list" errorStyle="warning" allowBlank="1" showErrorMessage="1" sqref="F15">
      <formula1>'Felder'!A4:A136</formula1>
    </dataValidation>
    <dataValidation type="list" errorStyle="warning" allowBlank="1" showInputMessage="1" showErrorMessage="1" prompt="Zahlung aus Liste Wählen!" sqref="A28">
      <formula1>"Allgemein Überweisung,Zahlung durch Karriere Vorstand,Zahlung durch Moobingpapst,Überweisung durch Anderen Hof,~,"</formula1>
    </dataValidation>
    <dataValidation type="list" errorStyle="warning" allowBlank="1" showErrorMessage="1" sqref="A29">
      <formula1>"Gutschrift aus Strafen,Gutschrift aus Spiel Fehlern,~,"</formula1>
    </dataValidation>
  </dataValidations>
  <legacyDrawing r:id="rId2"/>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A2" sqref="A2" pane="bottomLeft"/>
    </sheetView>
  </sheetViews>
  <sheetFormatPr customHeight="1" defaultColWidth="17.14" defaultRowHeight="12.75"/>
  <cols>
    <col customWidth="1" min="4" max="4" width="17.14"/>
  </cols>
  <sheetData>
    <row r="1">
      <c r="A1" s="525" t="s">
        <v>404</v>
      </c>
      <c r="B1" s="525" t="s">
        <v>405</v>
      </c>
      <c r="C1" s="525" t="s">
        <v>10</v>
      </c>
      <c r="D1" s="525" t="s">
        <v>406</v>
      </c>
      <c r="E1" s="525" t="s">
        <v>34</v>
      </c>
      <c r="F1" s="525" t="s">
        <v>407</v>
      </c>
      <c r="G1" s="525" t="s">
        <v>408</v>
      </c>
      <c r="H1" s="203" t="s">
        <v>409</v>
      </c>
      <c r="I1" s="586"/>
      <c r="J1" s="650"/>
      <c r="K1" s="650"/>
      <c r="L1" s="650"/>
    </row>
    <row r="2" ht="26.25" customHeight="1">
      <c r="A2" s="485"/>
      <c r="B2" s="390"/>
      <c r="C2" s="390"/>
      <c r="D2" s="390"/>
      <c r="E2" s="155"/>
      <c r="F2" s="67"/>
      <c r="G2" s="67"/>
      <c r="H2" s="125" t="s">
        <v>51</v>
      </c>
      <c r="I2" s="192"/>
      <c r="J2" s="590"/>
      <c r="K2" s="590"/>
      <c r="L2" s="590"/>
    </row>
    <row r="3" ht="26.25" customHeight="1">
      <c r="A3" s="485"/>
      <c r="B3" s="390"/>
      <c r="C3" s="390"/>
      <c r="D3" s="390"/>
      <c r="E3" s="687"/>
      <c r="F3" s="67"/>
      <c r="G3" s="67"/>
      <c r="H3" s="125" t="s">
        <v>51</v>
      </c>
      <c r="I3" s="192"/>
      <c r="J3" s="590"/>
      <c r="K3" s="590"/>
      <c r="L3" s="590"/>
    </row>
    <row r="4" ht="26.25" customHeight="1">
      <c r="A4" s="485"/>
      <c r="B4" s="67"/>
      <c r="C4" s="67"/>
      <c r="D4" s="67"/>
      <c r="E4" s="687"/>
      <c r="F4" s="67"/>
      <c r="G4" s="67"/>
      <c r="H4" s="369" t="s">
        <v>51</v>
      </c>
      <c r="I4" s="192"/>
      <c r="J4" s="590"/>
      <c r="K4" s="590"/>
      <c r="L4" s="590"/>
    </row>
    <row r="5" ht="26.25" customHeight="1">
      <c r="A5" s="485"/>
      <c r="B5" s="67"/>
      <c r="C5" s="67"/>
      <c r="D5" s="67"/>
      <c r="E5" s="687"/>
      <c r="F5" s="67"/>
      <c r="G5" s="67"/>
      <c r="H5" s="369" t="s">
        <v>51</v>
      </c>
      <c r="I5" s="192"/>
      <c r="J5" s="590"/>
      <c r="K5" s="590"/>
      <c r="L5" s="590"/>
    </row>
    <row r="6" ht="26.25" customHeight="1">
      <c r="A6" s="485"/>
      <c r="B6" s="687"/>
      <c r="C6" s="687"/>
      <c r="D6" s="687"/>
      <c r="E6" s="687"/>
      <c r="F6" s="687"/>
      <c r="G6" s="687"/>
      <c r="H6" s="369" t="s">
        <v>51</v>
      </c>
      <c r="I6" s="192"/>
      <c r="J6" s="590"/>
      <c r="K6" s="590"/>
      <c r="L6" s="590"/>
    </row>
    <row r="7" ht="26.25" customHeight="1">
      <c r="A7" s="485"/>
      <c r="B7" s="687"/>
      <c r="C7" s="687"/>
      <c r="D7" s="687"/>
      <c r="E7" s="687"/>
      <c r="F7" s="687"/>
      <c r="G7" s="687"/>
      <c r="H7" s="369" t="s">
        <v>51</v>
      </c>
      <c r="I7" s="192"/>
      <c r="J7" s="590"/>
      <c r="K7" s="590"/>
      <c r="L7" s="590"/>
    </row>
    <row r="8" ht="26.25" customHeight="1">
      <c r="A8" s="485"/>
      <c r="B8" s="687"/>
      <c r="C8" s="687"/>
      <c r="D8" s="687"/>
      <c r="E8" s="687"/>
      <c r="F8" s="687"/>
      <c r="G8" s="687"/>
      <c r="H8" s="369" t="s">
        <v>51</v>
      </c>
      <c r="I8" s="192"/>
      <c r="J8" s="590"/>
      <c r="K8" s="590"/>
      <c r="L8" s="590"/>
    </row>
    <row r="9" ht="26.25" customHeight="1">
      <c r="A9" s="234">
        <v>42165.9365625</v>
      </c>
      <c r="B9" s="687" t="s">
        <v>410</v>
      </c>
      <c r="C9" s="540">
        <v>42187</v>
      </c>
      <c r="D9" s="687" t="s">
        <v>332</v>
      </c>
      <c r="E9" s="687"/>
      <c r="F9" s="687">
        <v>25</v>
      </c>
      <c r="G9" s="687" t="s">
        <v>0</v>
      </c>
      <c r="H9" s="125" t="s">
        <v>411</v>
      </c>
      <c r="I9" s="586"/>
      <c r="J9" s="450"/>
      <c r="K9" s="450"/>
      <c r="L9" s="450"/>
    </row>
    <row r="10" ht="26.25" customHeight="1">
      <c r="A10" s="485"/>
      <c r="B10" s="155"/>
      <c r="C10" s="155"/>
      <c r="D10" s="155"/>
      <c r="E10" s="155"/>
      <c r="F10" s="155"/>
      <c r="G10" s="155"/>
      <c r="H10" s="125"/>
      <c r="I10" s="586"/>
      <c r="J10" s="103"/>
      <c r="K10" s="103"/>
      <c r="L10" s="103"/>
    </row>
    <row r="11" ht="26.25" customHeight="1">
      <c r="A11" s="485"/>
      <c r="B11" s="155"/>
      <c r="C11" s="155"/>
      <c r="D11" s="155"/>
      <c r="E11" s="155"/>
      <c r="F11" s="155"/>
      <c r="G11" s="155"/>
      <c r="H11" s="125"/>
      <c r="I11" s="586"/>
      <c r="J11" s="103"/>
      <c r="K11" s="103"/>
      <c r="L11" s="103"/>
    </row>
    <row r="12" ht="26.25" customHeight="1">
      <c r="A12" s="485"/>
      <c r="B12" s="155"/>
      <c r="C12" s="155"/>
      <c r="D12" s="155"/>
      <c r="E12" s="155"/>
      <c r="F12" s="155"/>
      <c r="G12" s="155"/>
      <c r="H12" s="125"/>
      <c r="I12" s="586"/>
      <c r="J12" s="103"/>
      <c r="K12" s="103"/>
      <c r="L12" s="103"/>
    </row>
    <row r="13" ht="26.25" customHeight="1">
      <c r="A13" s="485"/>
      <c r="B13" s="155"/>
      <c r="C13" s="155"/>
      <c r="D13" s="155"/>
      <c r="E13" s="155"/>
      <c r="F13" s="155"/>
      <c r="G13" s="155"/>
      <c r="H13" s="125"/>
      <c r="I13" s="586"/>
      <c r="J13" s="103"/>
      <c r="K13" s="103"/>
      <c r="L13" s="103"/>
    </row>
    <row r="14" ht="26.25" customHeight="1">
      <c r="A14" s="485"/>
      <c r="B14" s="155"/>
      <c r="C14" s="155"/>
      <c r="D14" s="155"/>
      <c r="E14" s="155"/>
      <c r="F14" s="155"/>
      <c r="G14" s="155"/>
      <c r="H14" s="125"/>
      <c r="I14" s="586"/>
      <c r="J14" s="103"/>
      <c r="K14" s="103"/>
      <c r="L14" s="103"/>
    </row>
    <row r="15" ht="26.25" customHeight="1">
      <c r="A15" s="485"/>
      <c r="B15" s="155"/>
      <c r="C15" s="155"/>
      <c r="D15" s="155"/>
      <c r="E15" s="155"/>
      <c r="F15" s="155"/>
      <c r="G15" s="155"/>
      <c r="H15" s="125"/>
      <c r="I15" s="586"/>
      <c r="J15" s="103"/>
      <c r="K15" s="103"/>
      <c r="L15" s="103"/>
    </row>
    <row r="16" ht="26.25" customHeight="1">
      <c r="A16" s="485"/>
      <c r="B16" s="155"/>
      <c r="C16" s="155"/>
      <c r="D16" s="155"/>
      <c r="E16" s="155"/>
      <c r="F16" s="155"/>
      <c r="G16" s="155"/>
      <c r="H16" s="125"/>
      <c r="I16" s="586"/>
      <c r="J16" s="103"/>
      <c r="K16" s="103"/>
      <c r="L16" s="103"/>
    </row>
    <row r="17" ht="26.25" customHeight="1">
      <c r="A17" s="485"/>
      <c r="B17" s="155"/>
      <c r="C17" s="155"/>
      <c r="D17" s="155"/>
      <c r="E17" s="155"/>
      <c r="F17" s="155"/>
      <c r="G17" s="155"/>
      <c r="H17" s="125"/>
      <c r="I17" s="586"/>
      <c r="J17" s="103"/>
      <c r="K17" s="103"/>
      <c r="L17" s="103"/>
    </row>
    <row r="18" ht="26.25" customHeight="1">
      <c r="A18" s="485"/>
      <c r="B18" s="155"/>
      <c r="C18" s="155"/>
      <c r="D18" s="155"/>
      <c r="E18" s="155"/>
      <c r="F18" s="155"/>
      <c r="G18" s="155"/>
      <c r="H18" s="125"/>
      <c r="I18" s="586"/>
      <c r="J18" s="103"/>
      <c r="K18" s="103"/>
      <c r="L18" s="103"/>
    </row>
    <row r="19" ht="26.25" customHeight="1">
      <c r="A19" s="485"/>
      <c r="B19" s="155"/>
      <c r="C19" s="155"/>
      <c r="D19" s="155"/>
      <c r="E19" s="155"/>
      <c r="F19" s="155"/>
      <c r="G19" s="155"/>
      <c r="H19" s="125"/>
      <c r="I19" s="586"/>
      <c r="J19" s="103"/>
      <c r="K19" s="103"/>
      <c r="L19" s="103"/>
    </row>
    <row r="20" ht="26.25" customHeight="1">
      <c r="A20" s="485"/>
      <c r="B20" s="155"/>
      <c r="C20" s="155"/>
      <c r="D20" s="155"/>
      <c r="E20" s="155"/>
      <c r="F20" s="155"/>
      <c r="G20" s="155"/>
      <c r="H20" s="125"/>
      <c r="I20" s="586"/>
      <c r="J20" s="103"/>
      <c r="K20" s="103"/>
      <c r="L20" s="103"/>
    </row>
    <row r="21" ht="26.25" customHeight="1">
      <c r="A21" s="485"/>
      <c r="B21" s="155"/>
      <c r="C21" s="155"/>
      <c r="D21" s="155"/>
      <c r="E21" s="155"/>
      <c r="F21" s="155"/>
      <c r="G21" s="155"/>
      <c r="H21" s="125"/>
      <c r="I21" s="586"/>
      <c r="J21" s="103"/>
      <c r="K21" s="103"/>
      <c r="L21" s="103"/>
    </row>
    <row r="22" ht="26.25" customHeight="1">
      <c r="A22" s="485"/>
      <c r="B22" s="155"/>
      <c r="C22" s="155"/>
      <c r="D22" s="155"/>
      <c r="E22" s="155"/>
      <c r="F22" s="155"/>
      <c r="G22" s="155"/>
      <c r="H22" s="125"/>
      <c r="I22" s="586"/>
      <c r="J22" s="103"/>
      <c r="K22" s="103"/>
      <c r="L22" s="103"/>
    </row>
    <row r="23" ht="26.25" customHeight="1">
      <c r="A23" s="485"/>
      <c r="B23" s="155"/>
      <c r="C23" s="155"/>
      <c r="D23" s="155"/>
      <c r="E23" s="155"/>
      <c r="F23" s="155"/>
      <c r="G23" s="155"/>
      <c r="H23" s="125"/>
      <c r="I23" s="586"/>
      <c r="J23" s="103"/>
      <c r="K23" s="103"/>
      <c r="L23" s="103"/>
    </row>
    <row r="24" ht="26.25" customHeight="1">
      <c r="A24" s="485"/>
      <c r="B24" s="155"/>
      <c r="C24" s="155"/>
      <c r="D24" s="155"/>
      <c r="E24" s="155"/>
      <c r="F24" s="155"/>
      <c r="G24" s="155"/>
      <c r="H24" s="125"/>
      <c r="I24" s="586"/>
      <c r="J24" s="103"/>
      <c r="K24" s="103"/>
      <c r="L24" s="103"/>
    </row>
    <row r="25" ht="26.25" customHeight="1">
      <c r="A25" s="485"/>
      <c r="B25" s="155"/>
      <c r="C25" s="155"/>
      <c r="D25" s="155"/>
      <c r="E25" s="155"/>
      <c r="F25" s="155"/>
      <c r="G25" s="155"/>
      <c r="H25" s="125"/>
      <c r="I25" s="586"/>
      <c r="J25" s="103"/>
      <c r="K25" s="103"/>
      <c r="L25" s="103"/>
    </row>
    <row r="26" ht="26.25" customHeight="1">
      <c r="A26" s="485"/>
      <c r="B26" s="155"/>
      <c r="C26" s="155"/>
      <c r="D26" s="155"/>
      <c r="E26" s="155"/>
      <c r="F26" s="155"/>
      <c r="G26" s="155"/>
      <c r="H26" s="125"/>
      <c r="I26" s="586"/>
      <c r="J26" s="103"/>
      <c r="K26" s="103"/>
      <c r="L26" s="103"/>
    </row>
    <row r="27" ht="26.25" customHeight="1">
      <c r="A27" s="485"/>
      <c r="B27" s="155"/>
      <c r="C27" s="155"/>
      <c r="D27" s="155"/>
      <c r="E27" s="155"/>
      <c r="F27" s="155"/>
      <c r="G27" s="155"/>
      <c r="H27" s="125"/>
      <c r="I27" s="586"/>
      <c r="J27" s="103"/>
      <c r="K27" s="103"/>
      <c r="L27" s="103"/>
    </row>
    <row r="28" ht="26.25" customHeight="1">
      <c r="A28" s="485"/>
      <c r="B28" s="155"/>
      <c r="C28" s="155"/>
      <c r="D28" s="155"/>
      <c r="E28" s="155"/>
      <c r="F28" s="155"/>
      <c r="G28" s="155"/>
      <c r="H28" s="125"/>
      <c r="I28" s="586"/>
      <c r="J28" s="103"/>
      <c r="K28" s="103"/>
      <c r="L28" s="103"/>
    </row>
    <row r="29" ht="26.25" customHeight="1">
      <c r="A29" s="485"/>
      <c r="B29" s="155"/>
      <c r="C29" s="155"/>
      <c r="D29" s="155"/>
      <c r="E29" s="155"/>
      <c r="F29" s="155"/>
      <c r="G29" s="155"/>
      <c r="H29" s="125"/>
      <c r="I29" s="586"/>
      <c r="J29" s="103"/>
      <c r="K29" s="103"/>
      <c r="L29" s="103"/>
    </row>
    <row r="30" ht="26.25" customHeight="1">
      <c r="A30" s="485"/>
      <c r="B30" s="155"/>
      <c r="C30" s="155"/>
      <c r="D30" s="155"/>
      <c r="E30" s="155"/>
      <c r="F30" s="155"/>
      <c r="G30" s="155"/>
      <c r="H30" s="125"/>
      <c r="I30" s="586"/>
      <c r="J30" s="103"/>
      <c r="K30" s="103"/>
      <c r="L30" s="103"/>
    </row>
    <row r="31" ht="26.25" customHeight="1">
      <c r="A31" s="485"/>
      <c r="B31" s="155"/>
      <c r="C31" s="155"/>
      <c r="D31" s="155"/>
      <c r="E31" s="155"/>
      <c r="F31" s="155"/>
      <c r="G31" s="155"/>
      <c r="H31" s="125"/>
      <c r="I31" s="586"/>
      <c r="J31" s="103"/>
      <c r="K31" s="103"/>
      <c r="L31" s="103"/>
    </row>
    <row r="32" ht="26.25" customHeight="1">
      <c r="A32" s="485"/>
      <c r="B32" s="155"/>
      <c r="C32" s="155"/>
      <c r="D32" s="155"/>
      <c r="E32" s="155"/>
      <c r="F32" s="155"/>
      <c r="G32" s="155"/>
      <c r="H32" s="125"/>
      <c r="I32" s="586"/>
      <c r="J32" s="103"/>
      <c r="K32" s="103"/>
      <c r="L32" s="103"/>
    </row>
    <row r="33" ht="26.25" customHeight="1">
      <c r="A33" s="485"/>
      <c r="B33" s="155"/>
      <c r="C33" s="155"/>
      <c r="D33" s="155"/>
      <c r="E33" s="155"/>
      <c r="F33" s="155"/>
      <c r="G33" s="155"/>
      <c r="H33" s="125"/>
      <c r="I33" s="586"/>
      <c r="J33" s="103"/>
      <c r="K33" s="103"/>
      <c r="L33" s="103"/>
    </row>
    <row r="34" ht="26.25" customHeight="1">
      <c r="A34" s="485"/>
      <c r="B34" s="155"/>
      <c r="C34" s="155"/>
      <c r="D34" s="155"/>
      <c r="E34" s="155"/>
      <c r="F34" s="155"/>
      <c r="G34" s="155"/>
      <c r="H34" s="125"/>
      <c r="I34" s="586"/>
      <c r="J34" s="103"/>
      <c r="K34" s="103"/>
      <c r="L34" s="103"/>
    </row>
    <row r="35" ht="26.25" customHeight="1">
      <c r="A35" s="485"/>
      <c r="B35" s="155"/>
      <c r="C35" s="155"/>
      <c r="D35" s="155"/>
      <c r="E35" s="155"/>
      <c r="F35" s="155"/>
      <c r="G35" s="155"/>
      <c r="H35" s="125"/>
      <c r="I35" s="586"/>
      <c r="J35" s="103"/>
      <c r="K35" s="103"/>
      <c r="L35" s="103"/>
    </row>
    <row r="36" ht="26.25" customHeight="1">
      <c r="A36" s="485"/>
      <c r="B36" s="155"/>
      <c r="C36" s="155"/>
      <c r="D36" s="155"/>
      <c r="E36" s="155"/>
      <c r="F36" s="155"/>
      <c r="G36" s="155"/>
      <c r="H36" s="125"/>
      <c r="I36" s="586"/>
      <c r="J36" s="103"/>
      <c r="K36" s="103"/>
      <c r="L36" s="103"/>
    </row>
    <row r="37" ht="26.25" customHeight="1">
      <c r="A37" s="485"/>
      <c r="B37" s="155"/>
      <c r="C37" s="155"/>
      <c r="D37" s="155"/>
      <c r="E37" s="155"/>
      <c r="F37" s="155"/>
      <c r="G37" s="155"/>
      <c r="H37" s="125"/>
      <c r="I37" s="586"/>
      <c r="J37" s="103"/>
      <c r="K37" s="103"/>
      <c r="L37" s="103"/>
    </row>
    <row r="38" ht="26.25" customHeight="1">
      <c r="A38" s="485"/>
      <c r="B38" s="155"/>
      <c r="C38" s="155"/>
      <c r="D38" s="155"/>
      <c r="E38" s="155"/>
      <c r="F38" s="155"/>
      <c r="G38" s="155"/>
      <c r="H38" s="125"/>
      <c r="I38" s="586"/>
      <c r="J38" s="103"/>
      <c r="K38" s="103"/>
      <c r="L38" s="103"/>
    </row>
    <row r="39" ht="26.25" customHeight="1">
      <c r="A39" s="485"/>
      <c r="B39" s="155"/>
      <c r="C39" s="155"/>
      <c r="D39" s="155"/>
      <c r="E39" s="155"/>
      <c r="F39" s="155"/>
      <c r="G39" s="155"/>
      <c r="H39" s="125"/>
      <c r="I39" s="586"/>
      <c r="J39" s="103"/>
      <c r="K39" s="103"/>
      <c r="L39" s="103"/>
    </row>
    <row r="40" ht="26.25" customHeight="1">
      <c r="A40" s="485"/>
      <c r="B40" s="155"/>
      <c r="C40" s="155"/>
      <c r="D40" s="155"/>
      <c r="E40" s="155"/>
      <c r="F40" s="155"/>
      <c r="G40" s="155"/>
      <c r="H40" s="125"/>
      <c r="I40" s="586"/>
      <c r="J40" s="103"/>
      <c r="K40" s="103"/>
      <c r="L40" s="103"/>
    </row>
    <row r="41" ht="26.25" customHeight="1">
      <c r="A41" s="485"/>
      <c r="B41" s="155"/>
      <c r="C41" s="155"/>
      <c r="D41" s="155"/>
      <c r="E41" s="155"/>
      <c r="F41" s="155"/>
      <c r="G41" s="155"/>
      <c r="H41" s="125"/>
      <c r="I41" s="586"/>
      <c r="J41" s="103"/>
      <c r="K41" s="103"/>
      <c r="L41" s="103"/>
    </row>
    <row r="42" ht="26.25" customHeight="1">
      <c r="A42" s="485"/>
      <c r="B42" s="155"/>
      <c r="C42" s="155"/>
      <c r="D42" s="155"/>
      <c r="E42" s="155"/>
      <c r="F42" s="155"/>
      <c r="G42" s="155"/>
      <c r="H42" s="125"/>
      <c r="I42" s="586"/>
      <c r="J42" s="103"/>
      <c r="K42" s="103"/>
      <c r="L42" s="103"/>
    </row>
    <row r="43" ht="26.25" customHeight="1">
      <c r="A43" s="485"/>
      <c r="B43" s="155"/>
      <c r="C43" s="155"/>
      <c r="D43" s="155"/>
      <c r="E43" s="155"/>
      <c r="F43" s="155"/>
      <c r="G43" s="155"/>
      <c r="H43" s="125"/>
      <c r="I43" s="586"/>
      <c r="J43" s="103"/>
      <c r="K43" s="103"/>
      <c r="L43" s="103"/>
    </row>
    <row r="44" ht="26.25" customHeight="1">
      <c r="A44" s="485"/>
      <c r="B44" s="155"/>
      <c r="C44" s="155"/>
      <c r="D44" s="155"/>
      <c r="E44" s="155"/>
      <c r="F44" s="155"/>
      <c r="G44" s="155"/>
      <c r="H44" s="125"/>
      <c r="I44" s="586"/>
      <c r="J44" s="103"/>
      <c r="K44" s="103"/>
      <c r="L44" s="103"/>
    </row>
    <row r="45" ht="26.25" customHeight="1">
      <c r="A45" s="485"/>
      <c r="B45" s="155"/>
      <c r="C45" s="155"/>
      <c r="D45" s="155"/>
      <c r="E45" s="155"/>
      <c r="F45" s="155"/>
      <c r="G45" s="155"/>
      <c r="H45" s="125"/>
      <c r="I45" s="586"/>
      <c r="J45" s="103"/>
      <c r="K45" s="103"/>
      <c r="L45" s="103"/>
    </row>
    <row r="46" ht="26.25" customHeight="1">
      <c r="A46" s="485"/>
      <c r="B46" s="155"/>
      <c r="C46" s="155"/>
      <c r="D46" s="155"/>
      <c r="E46" s="155"/>
      <c r="F46" s="155"/>
      <c r="G46" s="155"/>
      <c r="H46" s="125"/>
      <c r="I46" s="586"/>
      <c r="J46" s="103"/>
      <c r="K46" s="103"/>
      <c r="L46" s="103"/>
    </row>
    <row r="47" ht="26.25" customHeight="1">
      <c r="A47" s="485"/>
      <c r="B47" s="155"/>
      <c r="C47" s="155"/>
      <c r="D47" s="155"/>
      <c r="E47" s="155"/>
      <c r="F47" s="155"/>
      <c r="G47" s="155"/>
      <c r="H47" s="125"/>
      <c r="I47" s="586"/>
      <c r="J47" s="103"/>
      <c r="K47" s="103"/>
      <c r="L47" s="103"/>
    </row>
    <row r="48" ht="26.25" customHeight="1">
      <c r="A48" s="485"/>
      <c r="B48" s="155"/>
      <c r="C48" s="155"/>
      <c r="D48" s="155"/>
      <c r="E48" s="155"/>
      <c r="F48" s="155"/>
      <c r="G48" s="155"/>
      <c r="H48" s="125"/>
      <c r="I48" s="586"/>
      <c r="J48" s="103"/>
      <c r="K48" s="103"/>
      <c r="L48" s="103"/>
    </row>
    <row r="49" ht="26.25" customHeight="1">
      <c r="A49" s="485"/>
      <c r="B49" s="155"/>
      <c r="C49" s="155"/>
      <c r="D49" s="155"/>
      <c r="E49" s="155"/>
      <c r="F49" s="155"/>
      <c r="G49" s="155"/>
      <c r="H49" s="125"/>
      <c r="I49" s="586"/>
      <c r="J49" s="103"/>
      <c r="K49" s="103"/>
      <c r="L49" s="103"/>
    </row>
    <row r="50" ht="26.25" customHeight="1">
      <c r="A50" s="485"/>
      <c r="B50" s="155"/>
      <c r="C50" s="155"/>
      <c r="D50" s="155"/>
      <c r="E50" s="155"/>
      <c r="F50" s="155"/>
      <c r="G50" s="155"/>
      <c r="H50" s="125"/>
      <c r="I50" s="586"/>
      <c r="J50" s="103"/>
      <c r="K50" s="103"/>
      <c r="L50" s="103"/>
    </row>
    <row r="51" ht="26.25" customHeight="1">
      <c r="A51" s="485"/>
      <c r="B51" s="155"/>
      <c r="C51" s="155"/>
      <c r="D51" s="155"/>
      <c r="E51" s="155"/>
      <c r="F51" s="155"/>
      <c r="G51" s="155"/>
      <c r="H51" s="125"/>
      <c r="I51" s="586"/>
      <c r="J51" s="103"/>
      <c r="K51" s="103"/>
      <c r="L51" s="103"/>
    </row>
    <row r="52" ht="26.25" customHeight="1">
      <c r="A52" s="485"/>
      <c r="B52" s="155"/>
      <c r="C52" s="155"/>
      <c r="D52" s="155"/>
      <c r="E52" s="155"/>
      <c r="F52" s="155"/>
      <c r="G52" s="155"/>
      <c r="H52" s="125"/>
      <c r="I52" s="586"/>
      <c r="J52" s="103"/>
      <c r="K52" s="103"/>
      <c r="L52" s="103"/>
    </row>
    <row r="53" ht="26.25" customHeight="1">
      <c r="A53" s="485"/>
      <c r="B53" s="155"/>
      <c r="C53" s="155"/>
      <c r="D53" s="155"/>
      <c r="E53" s="155"/>
      <c r="F53" s="155"/>
      <c r="G53" s="155"/>
      <c r="H53" s="125"/>
      <c r="I53" s="586"/>
      <c r="J53" s="103"/>
      <c r="K53" s="103"/>
      <c r="L53" s="103"/>
    </row>
    <row r="54" ht="26.25" customHeight="1">
      <c r="A54" s="485"/>
      <c r="B54" s="155"/>
      <c r="C54" s="155"/>
      <c r="D54" s="155"/>
      <c r="E54" s="155"/>
      <c r="F54" s="155"/>
      <c r="G54" s="155"/>
      <c r="H54" s="125"/>
      <c r="I54" s="586"/>
      <c r="J54" s="103"/>
      <c r="K54" s="103"/>
      <c r="L54" s="103"/>
    </row>
    <row r="55" ht="26.25" customHeight="1">
      <c r="A55" s="485"/>
      <c r="B55" s="155"/>
      <c r="C55" s="155"/>
      <c r="D55" s="155"/>
      <c r="E55" s="155"/>
      <c r="F55" s="155"/>
      <c r="G55" s="155"/>
      <c r="H55" s="125"/>
      <c r="I55" s="586"/>
      <c r="J55" s="103"/>
      <c r="K55" s="103"/>
      <c r="L55" s="103"/>
    </row>
    <row r="56" ht="26.25" customHeight="1">
      <c r="A56" s="485"/>
      <c r="B56" s="155"/>
      <c r="C56" s="155"/>
      <c r="D56" s="155"/>
      <c r="E56" s="155"/>
      <c r="F56" s="155"/>
      <c r="G56" s="155"/>
      <c r="H56" s="125"/>
      <c r="I56" s="586"/>
      <c r="J56" s="103"/>
      <c r="K56" s="103"/>
      <c r="L56" s="103"/>
    </row>
    <row r="57" ht="26.25" customHeight="1">
      <c r="A57" s="485"/>
      <c r="B57" s="155"/>
      <c r="C57" s="155"/>
      <c r="D57" s="155"/>
      <c r="E57" s="155"/>
      <c r="F57" s="155"/>
      <c r="G57" s="155"/>
      <c r="H57" s="125"/>
      <c r="I57" s="586"/>
      <c r="J57" s="103"/>
      <c r="K57" s="103"/>
      <c r="L57" s="103"/>
    </row>
    <row r="58" ht="26.25" customHeight="1">
      <c r="A58" s="485"/>
      <c r="B58" s="155"/>
      <c r="C58" s="155"/>
      <c r="D58" s="155"/>
      <c r="E58" s="155"/>
      <c r="F58" s="155"/>
      <c r="G58" s="155"/>
      <c r="H58" s="125"/>
      <c r="I58" s="586"/>
      <c r="J58" s="103"/>
      <c r="K58" s="103"/>
      <c r="L58" s="103"/>
    </row>
    <row r="59" ht="26.25" customHeight="1">
      <c r="A59" s="485"/>
      <c r="B59" s="155"/>
      <c r="C59" s="155"/>
      <c r="D59" s="155"/>
      <c r="E59" s="155"/>
      <c r="F59" s="155"/>
      <c r="G59" s="155"/>
      <c r="H59" s="125"/>
      <c r="I59" s="586"/>
      <c r="J59" s="103"/>
      <c r="K59" s="103"/>
      <c r="L59" s="103"/>
    </row>
    <row r="60" ht="26.25" customHeight="1">
      <c r="A60" s="485"/>
      <c r="B60" s="155"/>
      <c r="C60" s="155"/>
      <c r="D60" s="155"/>
      <c r="E60" s="155"/>
      <c r="F60" s="155"/>
      <c r="G60" s="155"/>
      <c r="H60" s="125"/>
      <c r="I60" s="586"/>
      <c r="J60" s="103"/>
      <c r="K60" s="103"/>
      <c r="L60" s="103"/>
    </row>
    <row r="61" ht="26.25" customHeight="1">
      <c r="A61" s="485"/>
      <c r="B61" s="155"/>
      <c r="C61" s="155"/>
      <c r="D61" s="155"/>
      <c r="E61" s="155"/>
      <c r="F61" s="155"/>
      <c r="G61" s="155"/>
      <c r="H61" s="125"/>
      <c r="I61" s="586"/>
      <c r="J61" s="103"/>
      <c r="K61" s="103"/>
      <c r="L61" s="103"/>
    </row>
    <row r="62" ht="26.25" customHeight="1">
      <c r="A62" s="485"/>
      <c r="B62" s="155"/>
      <c r="C62" s="155"/>
      <c r="D62" s="155"/>
      <c r="E62" s="155"/>
      <c r="F62" s="155"/>
      <c r="G62" s="155"/>
      <c r="H62" s="125"/>
      <c r="I62" s="586"/>
      <c r="J62" s="103"/>
      <c r="K62" s="103"/>
      <c r="L62" s="103"/>
    </row>
    <row r="63" ht="26.25" customHeight="1">
      <c r="A63" s="485"/>
      <c r="B63" s="155"/>
      <c r="C63" s="155"/>
      <c r="D63" s="155"/>
      <c r="E63" s="155"/>
      <c r="F63" s="155"/>
      <c r="G63" s="155"/>
      <c r="H63" s="125"/>
      <c r="I63" s="586"/>
      <c r="J63" s="103"/>
      <c r="K63" s="103"/>
      <c r="L63" s="103"/>
    </row>
    <row r="64" ht="26.25" customHeight="1">
      <c r="A64" s="485"/>
      <c r="B64" s="155"/>
      <c r="C64" s="155"/>
      <c r="D64" s="155"/>
      <c r="E64" s="155"/>
      <c r="F64" s="155"/>
      <c r="G64" s="155"/>
      <c r="H64" s="125"/>
      <c r="I64" s="586"/>
      <c r="J64" s="103"/>
      <c r="K64" s="103"/>
      <c r="L64" s="103"/>
    </row>
    <row r="65" ht="26.25" customHeight="1">
      <c r="A65" s="485"/>
      <c r="B65" s="155"/>
      <c r="C65" s="155"/>
      <c r="D65" s="155"/>
      <c r="E65" s="155"/>
      <c r="F65" s="155"/>
      <c r="G65" s="155"/>
      <c r="H65" s="125"/>
      <c r="I65" s="586"/>
      <c r="J65" s="103"/>
      <c r="K65" s="103"/>
      <c r="L65" s="103"/>
    </row>
    <row r="66" ht="26.25" customHeight="1">
      <c r="A66" s="485"/>
      <c r="B66" s="155"/>
      <c r="C66" s="155"/>
      <c r="D66" s="155"/>
      <c r="E66" s="155"/>
      <c r="F66" s="155"/>
      <c r="G66" s="155"/>
      <c r="H66" s="125"/>
      <c r="I66" s="586"/>
      <c r="J66" s="103"/>
      <c r="K66" s="103"/>
      <c r="L66" s="103"/>
    </row>
    <row r="67" ht="26.25" customHeight="1">
      <c r="A67" s="485"/>
      <c r="B67" s="155"/>
      <c r="C67" s="155"/>
      <c r="D67" s="155"/>
      <c r="E67" s="155"/>
      <c r="F67" s="155"/>
      <c r="G67" s="155"/>
      <c r="H67" s="125"/>
      <c r="I67" s="586"/>
      <c r="J67" s="103"/>
      <c r="K67" s="103"/>
      <c r="L67" s="103"/>
    </row>
    <row r="68" ht="26.25" customHeight="1">
      <c r="A68" s="485"/>
      <c r="B68" s="155"/>
      <c r="C68" s="155"/>
      <c r="D68" s="155"/>
      <c r="E68" s="155"/>
      <c r="F68" s="155"/>
      <c r="G68" s="155"/>
      <c r="H68" s="125"/>
      <c r="I68" s="586"/>
      <c r="J68" s="103"/>
      <c r="K68" s="103"/>
      <c r="L68" s="103"/>
    </row>
    <row r="69" ht="26.25" customHeight="1">
      <c r="A69" s="485"/>
      <c r="B69" s="155"/>
      <c r="C69" s="155"/>
      <c r="D69" s="155"/>
      <c r="E69" s="155"/>
      <c r="F69" s="155"/>
      <c r="G69" s="155"/>
      <c r="H69" s="125"/>
      <c r="I69" s="586"/>
      <c r="J69" s="103"/>
      <c r="K69" s="103"/>
      <c r="L69" s="103"/>
    </row>
    <row r="70" ht="26.25" customHeight="1">
      <c r="A70" s="485"/>
      <c r="B70" s="155"/>
      <c r="C70" s="155"/>
      <c r="D70" s="155"/>
      <c r="E70" s="155"/>
      <c r="F70" s="155"/>
      <c r="G70" s="155"/>
      <c r="H70" s="125"/>
      <c r="I70" s="586"/>
      <c r="J70" s="103"/>
      <c r="K70" s="103"/>
      <c r="L70" s="103"/>
    </row>
    <row r="71" ht="26.25" customHeight="1">
      <c r="A71" s="485"/>
      <c r="B71" s="155"/>
      <c r="C71" s="155"/>
      <c r="D71" s="155"/>
      <c r="E71" s="155"/>
      <c r="F71" s="155"/>
      <c r="G71" s="155"/>
      <c r="H71" s="125"/>
      <c r="I71" s="586"/>
      <c r="J71" s="103"/>
      <c r="K71" s="103"/>
      <c r="L71" s="103"/>
    </row>
    <row r="72" ht="26.25" customHeight="1">
      <c r="A72" s="485"/>
      <c r="B72" s="155"/>
      <c r="C72" s="155"/>
      <c r="D72" s="155"/>
      <c r="E72" s="155"/>
      <c r="F72" s="155"/>
      <c r="G72" s="155"/>
      <c r="H72" s="125"/>
      <c r="I72" s="586"/>
      <c r="J72" s="103"/>
      <c r="K72" s="103"/>
      <c r="L72" s="103"/>
    </row>
    <row r="73" ht="26.25" customHeight="1">
      <c r="A73" s="485"/>
      <c r="B73" s="155"/>
      <c r="C73" s="155"/>
      <c r="D73" s="155"/>
      <c r="E73" s="155"/>
      <c r="F73" s="155"/>
      <c r="G73" s="155"/>
      <c r="H73" s="125"/>
      <c r="I73" s="586"/>
      <c r="J73" s="103"/>
      <c r="K73" s="103"/>
      <c r="L73" s="103"/>
    </row>
    <row r="74" ht="26.25" customHeight="1">
      <c r="A74" s="485"/>
      <c r="B74" s="155"/>
      <c r="C74" s="155"/>
      <c r="D74" s="155"/>
      <c r="E74" s="155"/>
      <c r="F74" s="155"/>
      <c r="G74" s="155"/>
      <c r="H74" s="125"/>
      <c r="I74" s="586"/>
      <c r="J74" s="103"/>
      <c r="K74" s="103"/>
      <c r="L74" s="103"/>
    </row>
    <row r="75" ht="26.25" customHeight="1">
      <c r="A75" s="485"/>
      <c r="B75" s="155"/>
      <c r="C75" s="155"/>
      <c r="D75" s="155"/>
      <c r="E75" s="155"/>
      <c r="F75" s="155"/>
      <c r="G75" s="155"/>
      <c r="H75" s="125"/>
      <c r="I75" s="586"/>
      <c r="J75" s="103"/>
      <c r="K75" s="103"/>
      <c r="L75" s="103"/>
    </row>
    <row r="76" ht="26.25" customHeight="1">
      <c r="A76" s="485"/>
      <c r="B76" s="155"/>
      <c r="C76" s="155"/>
      <c r="D76" s="155"/>
      <c r="E76" s="155"/>
      <c r="F76" s="155"/>
      <c r="G76" s="155"/>
      <c r="H76" s="125"/>
      <c r="I76" s="586"/>
      <c r="J76" s="103"/>
      <c r="K76" s="103"/>
      <c r="L76" s="103"/>
    </row>
    <row r="77" ht="26.25" customHeight="1">
      <c r="A77" s="485"/>
      <c r="B77" s="155"/>
      <c r="C77" s="155"/>
      <c r="D77" s="155"/>
      <c r="E77" s="155"/>
      <c r="F77" s="155"/>
      <c r="G77" s="155"/>
      <c r="H77" s="125"/>
      <c r="I77" s="586"/>
      <c r="J77" s="103"/>
      <c r="K77" s="103"/>
      <c r="L77" s="103"/>
    </row>
    <row r="78" ht="26.25" customHeight="1">
      <c r="A78" s="485"/>
      <c r="B78" s="155"/>
      <c r="C78" s="155"/>
      <c r="D78" s="155"/>
      <c r="E78" s="155"/>
      <c r="F78" s="155"/>
      <c r="G78" s="155"/>
      <c r="H78" s="125"/>
      <c r="I78" s="586"/>
      <c r="J78" s="103"/>
      <c r="K78" s="103"/>
      <c r="L78" s="103"/>
    </row>
    <row r="79" ht="26.25" customHeight="1">
      <c r="A79" s="485"/>
      <c r="B79" s="155"/>
      <c r="C79" s="155"/>
      <c r="D79" s="155"/>
      <c r="E79" s="155"/>
      <c r="F79" s="155"/>
      <c r="G79" s="155"/>
      <c r="H79" s="125"/>
      <c r="I79" s="586"/>
      <c r="J79" s="103"/>
      <c r="K79" s="103"/>
      <c r="L79" s="103"/>
    </row>
    <row r="80" ht="26.25" customHeight="1">
      <c r="A80" s="485"/>
      <c r="B80" s="155"/>
      <c r="C80" s="155"/>
      <c r="D80" s="155"/>
      <c r="E80" s="155"/>
      <c r="F80" s="155"/>
      <c r="G80" s="155"/>
      <c r="H80" s="125"/>
      <c r="I80" s="586"/>
      <c r="J80" s="103"/>
      <c r="K80" s="103"/>
      <c r="L80" s="103"/>
    </row>
    <row r="81" ht="26.25" customHeight="1">
      <c r="A81" s="485"/>
      <c r="B81" s="155"/>
      <c r="C81" s="155"/>
      <c r="D81" s="155"/>
      <c r="E81" s="155"/>
      <c r="F81" s="155"/>
      <c r="G81" s="155"/>
      <c r="H81" s="125" t="s">
        <v>51</v>
      </c>
      <c r="I81" s="586"/>
      <c r="J81" s="103"/>
      <c r="K81" s="103"/>
      <c r="L81" s="103"/>
    </row>
    <row r="82" ht="26.25" customHeight="1">
      <c r="A82" s="485"/>
      <c r="B82" s="155"/>
      <c r="C82" s="155"/>
      <c r="D82" s="155"/>
      <c r="E82" s="155"/>
      <c r="F82" s="155"/>
      <c r="G82" s="155"/>
      <c r="H82" s="125"/>
      <c r="I82" s="586"/>
      <c r="J82" s="103"/>
      <c r="K82" s="103"/>
      <c r="L82" s="103"/>
    </row>
    <row r="83" ht="26.25" customHeight="1">
      <c r="A83" s="485"/>
      <c r="B83" s="155"/>
      <c r="C83" s="155"/>
      <c r="D83" s="155"/>
      <c r="E83" s="155"/>
      <c r="F83" s="155"/>
      <c r="G83" s="155"/>
      <c r="H83" s="125"/>
      <c r="I83" s="586"/>
      <c r="J83" s="103"/>
      <c r="K83" s="103"/>
      <c r="L83" s="103"/>
    </row>
    <row r="84" ht="26.25" customHeight="1">
      <c r="A84" s="485"/>
      <c r="B84" s="155"/>
      <c r="C84" s="155"/>
      <c r="D84" s="155"/>
      <c r="E84" s="155"/>
      <c r="F84" s="155"/>
      <c r="G84" s="155"/>
      <c r="H84" s="125"/>
      <c r="I84" s="586"/>
      <c r="J84" s="103"/>
      <c r="K84" s="103"/>
      <c r="L84" s="103"/>
    </row>
    <row r="85" ht="26.25" customHeight="1">
      <c r="A85" s="485"/>
      <c r="B85" s="155"/>
      <c r="C85" s="155"/>
      <c r="D85" s="155"/>
      <c r="E85" s="155"/>
      <c r="F85" s="155"/>
      <c r="G85" s="155"/>
      <c r="H85" s="125"/>
      <c r="I85" s="586"/>
      <c r="J85" s="103"/>
      <c r="K85" s="103"/>
      <c r="L85" s="103"/>
    </row>
    <row r="86" ht="26.25" customHeight="1">
      <c r="A86" s="485"/>
      <c r="B86" s="155"/>
      <c r="C86" s="155"/>
      <c r="D86" s="155"/>
      <c r="E86" s="155"/>
      <c r="F86" s="155"/>
      <c r="G86" s="155"/>
      <c r="H86" s="125"/>
      <c r="I86" s="586"/>
      <c r="J86" s="103"/>
      <c r="K86" s="103"/>
      <c r="L86" s="103"/>
    </row>
    <row r="87" ht="26.25" customHeight="1">
      <c r="A87" s="485"/>
      <c r="B87" s="155"/>
      <c r="C87" s="155"/>
      <c r="D87" s="155"/>
      <c r="E87" s="155"/>
      <c r="F87" s="155"/>
      <c r="G87" s="155"/>
      <c r="H87" s="125"/>
      <c r="I87" s="586"/>
      <c r="J87" s="103"/>
      <c r="K87" s="103"/>
      <c r="L87" s="103"/>
    </row>
    <row r="88" ht="26.25" customHeight="1">
      <c r="A88" s="485"/>
      <c r="B88" s="155"/>
      <c r="C88" s="155"/>
      <c r="D88" s="155"/>
      <c r="E88" s="155"/>
      <c r="F88" s="155"/>
      <c r="G88" s="155"/>
      <c r="H88" s="125"/>
      <c r="I88" s="586"/>
      <c r="J88" s="103"/>
      <c r="K88" s="103"/>
      <c r="L88" s="103"/>
    </row>
    <row r="89" ht="26.25" customHeight="1">
      <c r="A89" s="485"/>
      <c r="B89" s="155"/>
      <c r="C89" s="155"/>
      <c r="D89" s="155"/>
      <c r="E89" s="155"/>
      <c r="F89" s="155"/>
      <c r="G89" s="155"/>
      <c r="H89" s="125"/>
      <c r="I89" s="586"/>
      <c r="J89" s="103"/>
      <c r="K89" s="103"/>
      <c r="L89" s="103"/>
    </row>
    <row r="90" ht="26.25" customHeight="1">
      <c r="A90" s="485"/>
      <c r="B90" s="155"/>
      <c r="C90" s="155"/>
      <c r="D90" s="155"/>
      <c r="E90" s="155"/>
      <c r="F90" s="155"/>
      <c r="G90" s="155"/>
      <c r="H90" s="125"/>
      <c r="I90" s="586"/>
      <c r="J90" s="103"/>
      <c r="K90" s="103"/>
      <c r="L90" s="103"/>
    </row>
    <row r="91" ht="26.25" customHeight="1">
      <c r="A91" s="485"/>
      <c r="B91" s="155"/>
      <c r="C91" s="155"/>
      <c r="D91" s="155"/>
      <c r="E91" s="155"/>
      <c r="F91" s="155"/>
      <c r="G91" s="155"/>
      <c r="H91" s="125"/>
      <c r="I91" s="586"/>
      <c r="J91" s="103"/>
      <c r="K91" s="103"/>
      <c r="L91" s="103"/>
    </row>
    <row r="92" ht="26.25" customHeight="1">
      <c r="A92" s="485"/>
      <c r="B92" s="155"/>
      <c r="C92" s="155"/>
      <c r="D92" s="155"/>
      <c r="E92" s="155"/>
      <c r="F92" s="155"/>
      <c r="G92" s="155"/>
      <c r="H92" s="125"/>
      <c r="I92" s="586"/>
      <c r="J92" s="103"/>
      <c r="K92" s="103"/>
      <c r="L92" s="103"/>
    </row>
    <row r="93" ht="26.25" customHeight="1">
      <c r="A93" s="485"/>
      <c r="B93" s="155"/>
      <c r="C93" s="155"/>
      <c r="D93" s="155"/>
      <c r="E93" s="155"/>
      <c r="F93" s="155"/>
      <c r="G93" s="155"/>
      <c r="H93" s="125"/>
      <c r="I93" s="586"/>
      <c r="J93" s="103"/>
      <c r="K93" s="103"/>
      <c r="L93" s="103"/>
    </row>
    <row r="94" ht="26.25" customHeight="1">
      <c r="A94" s="485"/>
      <c r="B94" s="155"/>
      <c r="C94" s="155"/>
      <c r="D94" s="155"/>
      <c r="E94" s="155"/>
      <c r="F94" s="155"/>
      <c r="G94" s="155"/>
      <c r="H94" s="125"/>
      <c r="I94" s="586"/>
      <c r="J94" s="103"/>
      <c r="K94" s="103"/>
      <c r="L94" s="103"/>
    </row>
    <row r="95" ht="26.25" customHeight="1">
      <c r="A95" s="485"/>
      <c r="B95" s="155"/>
      <c r="C95" s="155"/>
      <c r="D95" s="155"/>
      <c r="E95" s="155"/>
      <c r="F95" s="155"/>
      <c r="G95" s="155"/>
      <c r="H95" s="125"/>
      <c r="I95" s="586"/>
      <c r="J95" s="103"/>
      <c r="K95" s="103"/>
      <c r="L95" s="103"/>
    </row>
    <row r="96" ht="26.25" customHeight="1">
      <c r="A96" s="485"/>
      <c r="B96" s="155"/>
      <c r="C96" s="155"/>
      <c r="D96" s="155"/>
      <c r="E96" s="155"/>
      <c r="F96" s="155"/>
      <c r="G96" s="155"/>
      <c r="H96" s="125"/>
      <c r="I96" s="586"/>
      <c r="J96" s="103"/>
      <c r="K96" s="103"/>
      <c r="L96" s="103"/>
    </row>
    <row r="97" ht="26.25" customHeight="1">
      <c r="A97" s="485"/>
      <c r="B97" s="155"/>
      <c r="C97" s="155"/>
      <c r="D97" s="155"/>
      <c r="E97" s="155"/>
      <c r="F97" s="155"/>
      <c r="G97" s="155"/>
      <c r="H97" s="125"/>
      <c r="I97" s="586"/>
      <c r="J97" s="103"/>
      <c r="K97" s="103"/>
      <c r="L97" s="103"/>
    </row>
    <row r="98" ht="26.25" customHeight="1">
      <c r="A98" s="485"/>
      <c r="B98" s="155"/>
      <c r="C98" s="155"/>
      <c r="D98" s="155"/>
      <c r="E98" s="155"/>
      <c r="F98" s="155"/>
      <c r="G98" s="155"/>
      <c r="H98" s="125"/>
      <c r="I98" s="586"/>
      <c r="J98" s="103"/>
      <c r="K98" s="103"/>
      <c r="L98" s="103"/>
    </row>
    <row r="99" ht="26.25" customHeight="1">
      <c r="A99" s="485"/>
      <c r="B99" s="155"/>
      <c r="C99" s="155"/>
      <c r="D99" s="155"/>
      <c r="E99" s="155"/>
      <c r="F99" s="155"/>
      <c r="G99" s="155"/>
      <c r="H99" s="125"/>
      <c r="I99" s="586"/>
      <c r="J99" s="103"/>
      <c r="K99" s="103"/>
      <c r="L99" s="103"/>
    </row>
    <row r="100" ht="26.25" customHeight="1">
      <c r="A100" s="485"/>
      <c r="B100" s="155"/>
      <c r="C100" s="155"/>
      <c r="D100" s="155"/>
      <c r="E100" s="155"/>
      <c r="F100" s="155"/>
      <c r="G100" s="155"/>
      <c r="H100" s="125"/>
      <c r="I100" s="586"/>
      <c r="J100" s="103"/>
      <c r="K100" s="103"/>
      <c r="L100" s="103"/>
    </row>
    <row r="101" ht="26.25" customHeight="1">
      <c r="A101" s="485"/>
      <c r="B101" s="155"/>
      <c r="C101" s="155"/>
      <c r="D101" s="155"/>
      <c r="E101" s="155"/>
      <c r="F101" s="155"/>
      <c r="G101" s="155"/>
      <c r="H101" s="125"/>
      <c r="I101" s="586"/>
      <c r="J101" s="103"/>
      <c r="K101" s="103"/>
      <c r="L101" s="103"/>
    </row>
  </sheetData>
  <conditionalFormatting sqref="D1 D2 D3 D4 D5 D6 D7 D8 D9 D10 D11 D12 D13 D14 D15 D16 D17 D18 D19 D20 D21 D22 D23 D24 D25 D26 D27 D28 D29 D30 D31 D32 D33 D34 D35 D36 D37 D38 D39 D40 D41 D42 D43 D44 D45 D46 D47 D48 D49 D50 D51 D52 D53 D54 D55 D56 D57 D58 D59 D60 D61 D62 D63 D64 D65 D66 D67 D68 D69 D70 D71 D72 D73 D74 D75 D76 D77 D78 D79 D80 D81 D82 D83 D84 D85 D86 D87 D88 D89 D90 D91 D92 D93 D94 D95 D96 D97 D98 D99 D100 D101">
    <cfRule type="cellIs" dxfId="31" priority="1" stopIfTrue="1" operator="equal">
      <formula>"Säen"</formula>
    </cfRule>
  </conditionalFormatting>
  <conditionalFormatting sqref="C1 C2 C3 C4 C5 C6 C7 C8 C9 C10 C11 C12 C13 C14 C15 C16 C17 C18 C19 C20 C21 C22 C23 C24 C25 C26 C27 C28 C29 C30 C31 C32 C33 C34 C35 C36 C37 C38 C39 C40 C41 C42 C43 C44 C45 C46 C47 C48 C49 C50 C51 C52 C53 C54 C55 C56 C57 C58 C59 C60 C61 C62 C63 C64 C65 C66 C67 C68 C69 C70 C71 C72 C73 C74 C75 C76 C77 C78 C79 C80 C81 C82 C83 C84 C85 C86 C87 C88 C89 C90 C91 C92 C93 C94 C95 C96 C97 C98 C99 C100 C101">
    <cfRule type="timePeriod" dxfId="32" priority="1" stopIfTrue="1" timePeriod="yesterday"/>
    <cfRule type="timePeriod" dxfId="33" priority="2" stopIfTrue="1" timePeriod="tomorrow"/>
    <cfRule type="timePeriod" dxfId="34" priority="3" stopIfTrue="1" timePeriod="today"/>
  </conditionalFormatting>
  <conditionalFormatting sqref="H2 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 H101">
    <cfRule type="cellIs" dxfId="35" priority="1" stopIfTrue="1" operator="equal">
      <formula>"Ok"</formula>
    </cfRule>
    <cfRule type="cellIs" dxfId="36" priority="2" stopIfTrue="1" operator="equal">
      <formula>"Nicht Ok"</formula>
    </cfRule>
    <cfRule type="cellIs" dxfId="37" priority="3" stopIfTrue="1" operator="equal">
      <formula>"Ungeklärt"</formula>
    </cfRule>
    <cfRule type="cellIs" dxfId="38" priority="4" stopIfTrue="1" operator="equal">
      <formula>"~"</formula>
    </cfRule>
  </conditionalFormatting>
  <conditionalFormatting sqref="E1 E2 E3 E4 E5 E6 E7 E8 E9 E10 E11 E12 E13 E14 E15 E16 E17 E18 E19 E20 E21 E22 E23 E24 E25 E26 E27 E28 E29 E30 E31 E32 E33 E34 E35 E36 E37 E38 E39 E40 E41 E42 E43 E44 E45 E46 E47 E48 E49 E50 E51 E52 E53 E54 E55 E56 E57 E58 E59 E60 E61 E62 E63 E64 E65 E66 E67 E68 E69 E70 E71 E72 E73 E74 E75 E76 E77 E78 E79 E80 E81 E82 E83 E84 E85 E86 E87 E88 E89 E90 E91 E92 E93 E94 E95 E96 E97 E98 E99 E100 E101">
    <cfRule type="containsText" dxfId="39" priority="1" stopIfTrue="1" operator="containsText" text="Raps">
      <formula>NOT(ISERROR(SEARCH("Raps", E1)))</formula>
    </cfRule>
    <cfRule type="containsText" dxfId="37" priority="2" stopIfTrue="1" operator="containsText" text="Weizen">
      <formula>NOT(ISERROR(SEARCH("Weizen", E1)))</formula>
    </cfRule>
    <cfRule type="containsText" dxfId="40" priority="3" stopIfTrue="1" operator="containsText" text="Gerste">
      <formula>NOT(ISERROR(SEARCH("Gerste", E1)))</formula>
    </cfRule>
    <cfRule type="containsText" dxfId="41" priority="4" stopIfTrue="1" operator="containsText" text="Gras">
      <formula>NOT(ISERROR(SEARCH("Gras", E1)))</formula>
    </cfRule>
    <cfRule type="containsText" dxfId="42" priority="5" stopIfTrue="1" operator="containsText" text="Mais">
      <formula>NOT(ISERROR(SEARCH("Mais", E1)))</formula>
    </cfRule>
    <cfRule type="containsText" dxfId="43" priority="6" stopIfTrue="1" operator="containsText" text="Zwischenfrucht">
      <formula>NOT(ISERROR(SEARCH("Zwischenfrucht", E1)))</formula>
    </cfRule>
    <cfRule type="containsBlanks" dxfId="44" priority="7" stopIfTrue="1">
      <formula>LEN(TRIM(E1))=0</formula>
    </cfRule>
  </conditionalFormatting>
  <conditionalFormatting sqref="B1 B2 B3 B4 B5 B6 B7 B8 B9 B10 B11 B12 B13 B14 B15 B16 B17 B18 B19 B20 B21 B22 B23 B24 B25 B26 B27 B28 B29 B30 B31 B32 B33 B34 B35 B36 B37 B38 B39 B40 B41 B42 B43 B44 B45 B46 B47 B48 B49 B50 B51 B52 B53 B54 B55 B56 B57 B58 B59 B60 B61 B62 B63 B64 B65 B66 B67 B68 B69 B70 B71 B72 B73 B74 B75 B76 B77 B78 B79 B80 B81 B82 B83 B84 B85 B86 B87 B88 B89 B90 B91 B92 B93 B94 B95 B96 B97 B98 B99 B100 B101">
    <cfRule type="cellIs" dxfId="45" priority="1" stopIfTrue="1" operator="equal">
      <formula>"Erteilen"</formula>
    </cfRule>
    <cfRule type="cellIs" dxfId="36" priority="2" stopIfTrue="1" operator="equal">
      <formula>"Entziehen"</formula>
    </cfRule>
    <cfRule type="cellIs" dxfId="46" priority="3" stopIfTrue="1" operator="equal">
      <formula>"Anfrage"</formula>
    </cfRule>
  </conditionalFormatting>
  <dataValidations>
    <dataValidation type="list" errorStyle="warning" allowBlank="1" showErrorMessage="1" sqref="H2:H101">
      <formula1>"Ok,Nicht Ok,Ungeklärt,~,"</formula1>
    </dataValidation>
  </dataValidation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cols>
    <col customWidth="1" min="1" max="1" width="10.0"/>
    <col customWidth="1" min="2" max="2" width="44.0"/>
    <col customWidth="1" min="3" max="3" width="17.43"/>
    <col customWidth="1" min="4" max="4" width="18.86"/>
    <col customWidth="1" min="5" max="5" width="19.57"/>
    <col customWidth="1" min="6" max="6" width="5.71"/>
    <col customWidth="1" min="7" max="7" width="63.71"/>
    <col customWidth="1" min="8" max="8" width="11.71"/>
    <col customWidth="1" min="9" max="9" width="12.43"/>
  </cols>
  <sheetData>
    <row r="1" ht="16.5" customHeight="1">
      <c r="A1" s="637" t="s">
        <v>69</v>
      </c>
      <c r="B1" s="458" t="s">
        <v>70</v>
      </c>
      <c r="C1" s="646" t="s">
        <v>71</v>
      </c>
      <c r="D1" s="646" t="s">
        <v>72</v>
      </c>
      <c r="E1" s="3" t="s">
        <v>73</v>
      </c>
      <c r="F1" s="142" t="s">
        <v>74</v>
      </c>
      <c r="G1" s="578"/>
      <c r="H1" s="330"/>
      <c r="I1" s="162"/>
    </row>
    <row r="2" ht="15.75" customHeight="1">
      <c r="A2" s="641" t="s">
        <v>75</v>
      </c>
      <c r="B2" s="570"/>
      <c r="C2" s="631"/>
      <c r="D2" s="21"/>
      <c r="E2" s="265"/>
      <c r="F2" s="557"/>
      <c r="G2" s="574"/>
      <c r="H2" s="161"/>
      <c r="I2" s="425"/>
    </row>
    <row r="3" ht="15.75" customHeight="1">
      <c r="A3" s="649">
        <v>0</v>
      </c>
      <c r="B3" s="612" t="s">
        <v>76</v>
      </c>
      <c r="C3" s="212">
        <v>0</v>
      </c>
      <c r="D3" s="7">
        <v>0</v>
      </c>
      <c r="E3" s="31"/>
      <c r="F3" s="556"/>
      <c r="G3" s="574"/>
      <c r="H3" s="161"/>
      <c r="I3" s="162"/>
    </row>
    <row r="4" ht="15.0" customHeight="1">
      <c r="A4" s="408">
        <v>1</v>
      </c>
      <c r="B4" s="12" t="s">
        <v>77</v>
      </c>
      <c r="C4" s="238">
        <v>270</v>
      </c>
      <c r="D4" s="569">
        <v>37000</v>
      </c>
      <c r="E4" s="107" t="s">
        <v>78</v>
      </c>
      <c r="F4" s="563" t="s">
        <v>79</v>
      </c>
      <c r="G4" s="6" t="s">
        <v>80</v>
      </c>
      <c r="H4" s="60" t="s">
        <v>81</v>
      </c>
      <c r="I4" s="126" t="s">
        <v>82</v>
      </c>
    </row>
    <row r="5" ht="15.0" customHeight="1">
      <c r="A5" s="408">
        <v>2</v>
      </c>
      <c r="B5" s="12" t="s">
        <v>83</v>
      </c>
      <c r="C5" s="238">
        <v>460</v>
      </c>
      <c r="D5" s="569">
        <v>51000</v>
      </c>
      <c r="E5" s="107" t="s">
        <v>78</v>
      </c>
      <c r="F5" s="146">
        <v>0</v>
      </c>
      <c r="G5" s="464" t="str">
        <f>VLOOKUP(F5,$A:$C,2,FALSE)</f>
        <v>Eintragung automatisch</v>
      </c>
      <c r="H5" s="517">
        <f>VLOOKUP(F5,$A:$C,3,FALSE)</f>
        <v>0</v>
      </c>
      <c r="I5" s="416">
        <f>VLOOKUP(F5,$A:$D,4,FALSE)</f>
        <v>0</v>
      </c>
    </row>
    <row r="6" ht="15.0" customHeight="1">
      <c r="A6" s="408">
        <v>3</v>
      </c>
      <c r="B6" s="12" t="s">
        <v>84</v>
      </c>
      <c r="C6" s="238">
        <v>330</v>
      </c>
      <c r="D6" s="569">
        <v>58000</v>
      </c>
      <c r="E6" s="141"/>
      <c r="F6" s="146">
        <v>0</v>
      </c>
      <c r="G6" s="464" t="str">
        <f>VLOOKUP(F6,$A:$C,2,FALSE)</f>
        <v>Eintragung automatisch</v>
      </c>
      <c r="H6" s="517">
        <f>VLOOKUP(F6,$A:$C,3,FALSE)</f>
        <v>0</v>
      </c>
      <c r="I6" s="416">
        <f>VLOOKUP(F6,$A:$D,4,FALSE)</f>
        <v>0</v>
      </c>
    </row>
    <row r="7" ht="15.0" customHeight="1">
      <c r="A7" s="408">
        <v>4</v>
      </c>
      <c r="B7" s="12" t="s">
        <v>85</v>
      </c>
      <c r="C7" s="238">
        <v>70</v>
      </c>
      <c r="D7" s="569">
        <v>64000</v>
      </c>
      <c r="E7" s="107" t="s">
        <v>78</v>
      </c>
      <c r="F7" s="146">
        <v>0</v>
      </c>
      <c r="G7" s="464" t="str">
        <f>VLOOKUP(F7,$A:$C,2,FALSE)</f>
        <v>Eintragung automatisch</v>
      </c>
      <c r="H7" s="517">
        <f>VLOOKUP(F7,$A:$C,3,FALSE)</f>
        <v>0</v>
      </c>
      <c r="I7" s="416">
        <f>VLOOKUP(F7,$A:$D,4,FALSE)</f>
        <v>0</v>
      </c>
    </row>
    <row r="8" ht="15.0" customHeight="1">
      <c r="A8" s="408">
        <v>5</v>
      </c>
      <c r="B8" s="12" t="s">
        <v>86</v>
      </c>
      <c r="C8" s="238">
        <v>260</v>
      </c>
      <c r="D8" s="569">
        <v>82000</v>
      </c>
      <c r="E8" s="107"/>
      <c r="F8" s="146">
        <v>0</v>
      </c>
      <c r="G8" s="464" t="str">
        <f>VLOOKUP(F8,$A:$C,2,FALSE)</f>
        <v>Eintragung automatisch</v>
      </c>
      <c r="H8" s="517">
        <f>VLOOKUP(F8,$A:$C,3,FALSE)</f>
        <v>0</v>
      </c>
      <c r="I8" s="416">
        <f>VLOOKUP(F8,$A:$D,4,FALSE)</f>
        <v>0</v>
      </c>
    </row>
    <row r="9" ht="15.0" customHeight="1">
      <c r="A9" s="408">
        <v>6</v>
      </c>
      <c r="B9" s="12" t="s">
        <v>87</v>
      </c>
      <c r="C9" s="238">
        <v>110</v>
      </c>
      <c r="D9" s="569">
        <v>94000</v>
      </c>
      <c r="E9" s="107"/>
      <c r="F9" s="146">
        <v>0</v>
      </c>
      <c r="G9" s="464" t="str">
        <f>VLOOKUP(F9,$A:$C,2,FALSE)</f>
        <v>Eintragung automatisch</v>
      </c>
      <c r="H9" s="517">
        <f>VLOOKUP(F9,$A:$C,3,FALSE)</f>
        <v>0</v>
      </c>
      <c r="I9" s="416">
        <f>VLOOKUP(F9,$A:$D,4,FALSE)</f>
        <v>0</v>
      </c>
    </row>
    <row r="10" ht="15.0" customHeight="1">
      <c r="A10" s="408">
        <v>7</v>
      </c>
      <c r="B10" s="12" t="s">
        <v>88</v>
      </c>
      <c r="C10" s="238">
        <v>100</v>
      </c>
      <c r="D10" s="569">
        <v>105000</v>
      </c>
      <c r="E10" s="107"/>
      <c r="F10" s="146">
        <v>0</v>
      </c>
      <c r="G10" s="464" t="str">
        <f>VLOOKUP(F10,$A:$C,2,False)</f>
        <v>Eintragung automatisch</v>
      </c>
      <c r="H10" s="517">
        <f>VLOOKUP(F10,$A:$C,3,FALSE)</f>
        <v>0</v>
      </c>
      <c r="I10" s="416">
        <f>VLOOKUP(F10,$A:$D,4,FALSE)</f>
        <v>0</v>
      </c>
    </row>
    <row r="11" ht="15.0" customHeight="1">
      <c r="A11" s="408">
        <v>8</v>
      </c>
      <c r="B11" s="12" t="s">
        <v>89</v>
      </c>
      <c r="C11" s="238">
        <v>90</v>
      </c>
      <c r="D11" s="569">
        <v>150000</v>
      </c>
      <c r="E11" s="107"/>
      <c r="F11" s="146">
        <v>0</v>
      </c>
      <c r="G11" s="464" t="str">
        <f>VLOOKUP(F11,$A:$C,2,FALSE)</f>
        <v>Eintragung automatisch</v>
      </c>
      <c r="H11" s="517">
        <f>VLOOKUP(F11,$A:$C,3,FALSE)</f>
        <v>0</v>
      </c>
      <c r="I11" s="416">
        <f>VLOOKUP(F11,$A:$D,4,FALSE)</f>
        <v>0</v>
      </c>
    </row>
    <row r="12" ht="15.0" customHeight="1">
      <c r="A12" s="408">
        <v>9</v>
      </c>
      <c r="B12" s="12" t="s">
        <v>90</v>
      </c>
      <c r="C12" s="238">
        <v>240</v>
      </c>
      <c r="D12" s="569">
        <v>142000</v>
      </c>
      <c r="E12" s="107"/>
      <c r="F12" s="146">
        <v>0</v>
      </c>
      <c r="G12" s="464" t="str">
        <f>VLOOKUP(F12,$A:$C,2,FALSE)</f>
        <v>Eintragung automatisch</v>
      </c>
      <c r="H12" s="517">
        <f>VLOOKUP(F12,$A:$C,3,FALSE)</f>
        <v>0</v>
      </c>
      <c r="I12" s="416">
        <f>VLOOKUP(F12,$A:$D,4,FALSE)</f>
        <v>0</v>
      </c>
    </row>
    <row r="13" ht="15.0" customHeight="1">
      <c r="A13" s="408">
        <v>10</v>
      </c>
      <c r="B13" s="12" t="s">
        <v>91</v>
      </c>
      <c r="C13" s="238">
        <v>120</v>
      </c>
      <c r="D13" s="569">
        <v>157000</v>
      </c>
      <c r="E13" s="107"/>
      <c r="F13" s="146">
        <v>0</v>
      </c>
      <c r="G13" s="464" t="str">
        <f>VLOOKUP(F13,$A:$C,2,FALSE)</f>
        <v>Eintragung automatisch</v>
      </c>
      <c r="H13" s="517">
        <f>VLOOKUP(F13,$A:$C,3,FALSE)</f>
        <v>0</v>
      </c>
      <c r="I13" s="416">
        <f>VLOOKUP(F13,$A:$D,4,FALSE)</f>
        <v>0</v>
      </c>
    </row>
    <row r="14" ht="15.0" customHeight="1">
      <c r="A14" s="408">
        <v>11</v>
      </c>
      <c r="B14" s="12" t="s">
        <v>92</v>
      </c>
      <c r="C14" s="238">
        <v>150</v>
      </c>
      <c r="D14" s="569">
        <v>172000</v>
      </c>
      <c r="E14" s="107"/>
      <c r="F14" s="146">
        <v>0</v>
      </c>
      <c r="G14" s="464" t="str">
        <f>VLOOKUP(F14,$A:$C,2,FALSE)</f>
        <v>Eintragung automatisch</v>
      </c>
      <c r="H14" s="517">
        <f>VLOOKUP(F14,$A:$C,3,FALSE)</f>
        <v>0</v>
      </c>
      <c r="I14" s="416">
        <f>VLOOKUP(F14,$A:$D,4,FALSE)</f>
        <v>0</v>
      </c>
    </row>
    <row r="15" ht="15.0" customHeight="1">
      <c r="A15" s="408">
        <v>12</v>
      </c>
      <c r="B15" s="12" t="s">
        <v>93</v>
      </c>
      <c r="C15" s="238">
        <v>170</v>
      </c>
      <c r="D15" s="569">
        <v>195000</v>
      </c>
      <c r="E15" s="107"/>
      <c r="F15" s="146">
        <v>0</v>
      </c>
      <c r="G15" s="464" t="str">
        <f>VLOOKUP(F15,$A:$C,2,FALSE)</f>
        <v>Eintragung automatisch</v>
      </c>
      <c r="H15" s="517">
        <f>VLOOKUP(F15,$A:$C,3,FALSE)</f>
        <v>0</v>
      </c>
      <c r="I15" s="416">
        <f>VLOOKUP(F15,$A:$D,4,FALSE)</f>
        <v>0</v>
      </c>
    </row>
    <row r="16" ht="15.0" customHeight="1">
      <c r="A16" s="408">
        <v>13</v>
      </c>
      <c r="B16" s="12" t="s">
        <v>94</v>
      </c>
      <c r="C16" s="238">
        <v>250</v>
      </c>
      <c r="D16" s="569">
        <v>229000</v>
      </c>
      <c r="E16" s="107"/>
      <c r="F16" s="146">
        <v>0</v>
      </c>
      <c r="G16" s="464" t="str">
        <f>VLOOKUP(F16,$A:$C,2,FALSE)</f>
        <v>Eintragung automatisch</v>
      </c>
      <c r="H16" s="517">
        <f>VLOOKUP(F16,$A:$C,3,FALSE)</f>
        <v>0</v>
      </c>
      <c r="I16" s="416">
        <f>VLOOKUP(F16,$A:$D,4,FALSE)</f>
        <v>0</v>
      </c>
    </row>
    <row r="17" ht="15.0" customHeight="1">
      <c r="A17" s="408">
        <v>14</v>
      </c>
      <c r="B17" s="12" t="s">
        <v>95</v>
      </c>
      <c r="C17" s="238">
        <v>290</v>
      </c>
      <c r="D17" s="569">
        <v>254000</v>
      </c>
      <c r="E17" s="107"/>
      <c r="F17" s="146">
        <v>0</v>
      </c>
      <c r="G17" s="464" t="str">
        <f>VLOOKUP(F17,$A:$C,2,FALSE)</f>
        <v>Eintragung automatisch</v>
      </c>
      <c r="H17" s="517">
        <f>VLOOKUP(F17,$A:$C,3,FALSE)</f>
        <v>0</v>
      </c>
      <c r="I17" s="416">
        <f>VLOOKUP(F17,$A:$D,4,FALSE)</f>
        <v>0</v>
      </c>
    </row>
    <row r="18" ht="15.0" customHeight="1">
      <c r="A18" s="408">
        <v>15</v>
      </c>
      <c r="B18" s="12" t="s">
        <v>96</v>
      </c>
      <c r="C18" s="238">
        <v>350</v>
      </c>
      <c r="D18" s="569">
        <v>298000</v>
      </c>
      <c r="E18" s="107"/>
      <c r="F18" s="146">
        <v>0</v>
      </c>
      <c r="G18" s="464" t="str">
        <f>VLOOKUP(F18,$A:$C,2,FALSE)</f>
        <v>Eintragung automatisch</v>
      </c>
      <c r="H18" s="517">
        <f>VLOOKUP(F18,$A:$C,3,FALSE)</f>
        <v>0</v>
      </c>
      <c r="I18" s="416">
        <f>VLOOKUP(F18,$A:$D,4,FALSE)</f>
        <v>0</v>
      </c>
    </row>
    <row r="19" ht="15.0" customHeight="1">
      <c r="A19" s="408">
        <v>16</v>
      </c>
      <c r="B19" s="12" t="s">
        <v>97</v>
      </c>
      <c r="C19" s="238">
        <v>380</v>
      </c>
      <c r="D19" s="569">
        <v>312000</v>
      </c>
      <c r="E19" s="107"/>
      <c r="F19" s="146">
        <v>0</v>
      </c>
      <c r="G19" s="464" t="str">
        <f>VLOOKUP(F19,$A:$C,2,FALSE)</f>
        <v>Eintragung automatisch</v>
      </c>
      <c r="H19" s="517">
        <f>VLOOKUP(F19,$A:$C,3,FALSE)</f>
        <v>0</v>
      </c>
      <c r="I19" s="416">
        <f>VLOOKUP(F19,$A:$D,4,FALSE)</f>
        <v>0</v>
      </c>
    </row>
    <row r="20" ht="15.0" customHeight="1">
      <c r="A20" s="408">
        <v>17</v>
      </c>
      <c r="B20" s="12" t="s">
        <v>98</v>
      </c>
      <c r="C20" s="238">
        <v>520</v>
      </c>
      <c r="D20" s="569">
        <v>348000</v>
      </c>
      <c r="E20" s="107"/>
      <c r="F20" s="146">
        <v>0</v>
      </c>
      <c r="G20" s="464" t="str">
        <f>VLOOKUP(F20,$A:$C,2,FALSE)</f>
        <v>Eintragung automatisch</v>
      </c>
      <c r="H20" s="517">
        <f>VLOOKUP(F20,$A:$C,3,FALSE)</f>
        <v>0</v>
      </c>
      <c r="I20" s="416">
        <f>VLOOKUP(F20,$A:$D,4,FALSE)</f>
        <v>0</v>
      </c>
    </row>
    <row r="21" ht="15.0" customHeight="1">
      <c r="A21" s="408">
        <v>18</v>
      </c>
      <c r="B21" s="12" t="s">
        <v>99</v>
      </c>
      <c r="C21" s="238">
        <v>600</v>
      </c>
      <c r="D21" s="569">
        <v>379000</v>
      </c>
      <c r="E21" s="107"/>
      <c r="F21" s="146">
        <v>0</v>
      </c>
      <c r="G21" s="464" t="str">
        <f>VLOOKUP(F21,$A:$C,2,FALSE)</f>
        <v>Eintragung automatisch</v>
      </c>
      <c r="H21" s="517">
        <f>VLOOKUP(F21,$A:$C,3,FALSE)</f>
        <v>0</v>
      </c>
      <c r="I21" s="416">
        <f>VLOOKUP(F21,$A:$D,4,FALSE)</f>
        <v>0</v>
      </c>
    </row>
    <row r="22" ht="15.0" customHeight="1">
      <c r="A22" s="408">
        <v>19</v>
      </c>
      <c r="B22" s="12" t="s">
        <v>100</v>
      </c>
      <c r="C22" s="238">
        <v>420</v>
      </c>
      <c r="D22" s="569">
        <v>285000</v>
      </c>
      <c r="E22" s="107"/>
      <c r="F22" s="146">
        <v>0</v>
      </c>
      <c r="G22" s="464" t="str">
        <f>VLOOKUP(F22,$A:$C,2,FALSE)</f>
        <v>Eintragung automatisch</v>
      </c>
      <c r="H22" s="517">
        <f>VLOOKUP(F22,$A:$C,3,FALSE)</f>
        <v>0</v>
      </c>
      <c r="I22" s="416">
        <f>VLOOKUP(F22,$A:$D,4,FALSE)</f>
        <v>0</v>
      </c>
    </row>
    <row r="23" ht="15.0" customHeight="1">
      <c r="A23" s="408">
        <v>20</v>
      </c>
      <c r="B23" s="12" t="s">
        <v>101</v>
      </c>
      <c r="C23" s="238">
        <v>30</v>
      </c>
      <c r="D23" s="569">
        <v>59000</v>
      </c>
      <c r="E23" s="107"/>
      <c r="F23" s="146">
        <v>0</v>
      </c>
      <c r="G23" s="464" t="str">
        <f>VLOOKUP(F23,$A:$C,2,FALSE)</f>
        <v>Eintragung automatisch</v>
      </c>
      <c r="H23" s="517">
        <f>VLOOKUP(F23,$A:$C,3,FALSE)</f>
        <v>0</v>
      </c>
      <c r="I23" s="416">
        <f>VLOOKUP(F23,$A:$D,4,FALSE)</f>
        <v>0</v>
      </c>
    </row>
    <row r="24" ht="15.0" customHeight="1">
      <c r="A24" s="408">
        <v>21</v>
      </c>
      <c r="B24" s="12"/>
      <c r="C24" s="238"/>
      <c r="D24" s="569">
        <f>C24*700</f>
        <v>0</v>
      </c>
      <c r="E24" s="107"/>
      <c r="F24" s="146">
        <v>0</v>
      </c>
      <c r="G24" s="464" t="str">
        <f>VLOOKUP(F24,$A:$C,2,FALSE)</f>
        <v>Eintragung automatisch</v>
      </c>
      <c r="H24" s="517">
        <f>VLOOKUP(F24,$A:$C,3,FALSE)</f>
        <v>0</v>
      </c>
      <c r="I24" s="416">
        <f>VLOOKUP(F24,$A:$D,4,FALSE)</f>
        <v>0</v>
      </c>
    </row>
    <row r="25" ht="15.0" customHeight="1">
      <c r="A25" s="408">
        <v>22</v>
      </c>
      <c r="B25" s="12"/>
      <c r="C25" s="238"/>
      <c r="D25" s="569">
        <f>C25*700</f>
        <v>0</v>
      </c>
      <c r="E25" s="107"/>
      <c r="F25" s="146">
        <v>0</v>
      </c>
      <c r="G25" s="464" t="str">
        <f>VLOOKUP(F25,$A:$C,2,FALSE)</f>
        <v>Eintragung automatisch</v>
      </c>
      <c r="H25" s="517">
        <f>VLOOKUP(F25,$A:$C,3,FALSE)</f>
        <v>0</v>
      </c>
      <c r="I25" s="416">
        <f>VLOOKUP(F25,$A:$D,4,FALSE)</f>
        <v>0</v>
      </c>
    </row>
    <row r="26" ht="15.0" customHeight="1">
      <c r="A26" s="408">
        <v>23</v>
      </c>
      <c r="B26" s="12"/>
      <c r="C26" s="238"/>
      <c r="D26" s="569">
        <f>C26*700</f>
        <v>0</v>
      </c>
      <c r="E26" s="107"/>
      <c r="F26" s="146">
        <v>0</v>
      </c>
      <c r="G26" s="464" t="str">
        <f>VLOOKUP(F26,$A:$C,2,FALSE)</f>
        <v>Eintragung automatisch</v>
      </c>
      <c r="H26" s="517">
        <f>VLOOKUP(F26,$A:$C,3,FALSE)</f>
        <v>0</v>
      </c>
      <c r="I26" s="416">
        <f>VLOOKUP(F26,$A:$D,4,FALSE)</f>
        <v>0</v>
      </c>
    </row>
    <row r="27" ht="15.0" customHeight="1">
      <c r="A27" s="408">
        <v>24</v>
      </c>
      <c r="B27" s="12"/>
      <c r="C27" s="238"/>
      <c r="D27" s="569">
        <f>C27*700</f>
        <v>0</v>
      </c>
      <c r="E27" s="107"/>
      <c r="F27" s="146">
        <v>0</v>
      </c>
      <c r="G27" s="464" t="str">
        <f>VLOOKUP(F27,$A:$C,2,FALSE)</f>
        <v>Eintragung automatisch</v>
      </c>
      <c r="H27" s="517">
        <f>VLOOKUP(F27,$A:$C,3,FALSE)</f>
        <v>0</v>
      </c>
      <c r="I27" s="416">
        <f>VLOOKUP(F27,$A:$D,4,FALSE)</f>
        <v>0</v>
      </c>
    </row>
    <row r="28" ht="15.0" customHeight="1">
      <c r="A28" s="408">
        <v>25</v>
      </c>
      <c r="B28" s="12"/>
      <c r="C28" s="238"/>
      <c r="D28" s="569">
        <f>C28*700</f>
        <v>0</v>
      </c>
      <c r="E28" s="107"/>
      <c r="F28" s="146">
        <v>0</v>
      </c>
      <c r="G28" s="464" t="str">
        <f>VLOOKUP(F28,$A:$C,2,FALSE)</f>
        <v>Eintragung automatisch</v>
      </c>
      <c r="H28" s="517">
        <f>VLOOKUP(F28,$A:$C,3,FALSE)</f>
        <v>0</v>
      </c>
      <c r="I28" s="416">
        <f>VLOOKUP(F28,$A:$D,4,FALSE)</f>
        <v>0</v>
      </c>
    </row>
    <row r="29" ht="15.0" customHeight="1">
      <c r="A29" s="408">
        <v>26</v>
      </c>
      <c r="B29" s="12"/>
      <c r="C29" s="238"/>
      <c r="D29" s="569">
        <f>SUM((C29*700))</f>
        <v>0</v>
      </c>
      <c r="E29" s="107"/>
      <c r="F29" s="146">
        <v>0</v>
      </c>
      <c r="G29" s="464" t="str">
        <f>VLOOKUP(F29,$A:$C,2,FALSE)</f>
        <v>Eintragung automatisch</v>
      </c>
      <c r="H29" s="517">
        <f>VLOOKUP(F29,$A:$C,3,FALSE)</f>
        <v>0</v>
      </c>
      <c r="I29" s="416">
        <f>VLOOKUP(F29,$A:$D,4,FALSE)</f>
        <v>0</v>
      </c>
    </row>
    <row r="30" ht="15.0" customHeight="1">
      <c r="A30" s="408">
        <v>27</v>
      </c>
      <c r="B30" s="12"/>
      <c r="C30" s="238"/>
      <c r="D30" s="569">
        <v>0</v>
      </c>
      <c r="E30" s="107" t="s">
        <v>78</v>
      </c>
      <c r="F30" s="146">
        <v>0</v>
      </c>
      <c r="G30" s="464" t="str">
        <f>VLOOKUP(F30,$A:$C,2,FALSE)</f>
        <v>Eintragung automatisch</v>
      </c>
      <c r="H30" s="517">
        <f>VLOOKUP(F30,$A:$C,3,FALSE)</f>
        <v>0</v>
      </c>
      <c r="I30" s="416">
        <f>VLOOKUP(F30,$A:$D,4,FALSE)</f>
        <v>0</v>
      </c>
    </row>
    <row r="31" ht="15.0" customHeight="1">
      <c r="A31" s="408">
        <v>28</v>
      </c>
      <c r="B31" s="12"/>
      <c r="C31" s="238"/>
      <c r="D31" s="569"/>
      <c r="E31" s="107"/>
      <c r="F31" s="146">
        <v>0</v>
      </c>
      <c r="G31" s="464" t="str">
        <f>VLOOKUP(F31,$A:$C,2,FALSE)</f>
        <v>Eintragung automatisch</v>
      </c>
      <c r="H31" s="517">
        <f>VLOOKUP(F31,$A:$C,3,FALSE)</f>
        <v>0</v>
      </c>
      <c r="I31" s="416">
        <f>VLOOKUP(F31,$A:$D,4,FALSE)</f>
        <v>0</v>
      </c>
    </row>
    <row r="32" ht="15.0" customHeight="1">
      <c r="A32" s="408">
        <v>29</v>
      </c>
      <c r="B32" s="12"/>
      <c r="C32" s="238"/>
      <c r="D32" s="569"/>
      <c r="E32" s="107"/>
      <c r="F32" s="146">
        <v>0</v>
      </c>
      <c r="G32" s="464" t="str">
        <f>VLOOKUP(F32,$A:$C,2,FALSE)</f>
        <v>Eintragung automatisch</v>
      </c>
      <c r="H32" s="517">
        <f>VLOOKUP(F32,$A:$C,3,FALSE)</f>
        <v>0</v>
      </c>
      <c r="I32" s="416">
        <f>VLOOKUP(F32,$A:$D,4,FALSE)</f>
        <v>0</v>
      </c>
    </row>
    <row r="33" ht="15.0" customHeight="1">
      <c r="A33" s="408">
        <v>30</v>
      </c>
      <c r="B33" s="12"/>
      <c r="C33" s="238"/>
      <c r="D33" s="569"/>
      <c r="E33" s="107"/>
      <c r="F33" s="146">
        <v>0</v>
      </c>
      <c r="G33" s="464" t="str">
        <f>VLOOKUP(F33,$A:$C,2,FALSE)</f>
        <v>Eintragung automatisch</v>
      </c>
      <c r="H33" s="517">
        <f>VLOOKUP(F33,$A:$C,3,FALSE)</f>
        <v>0</v>
      </c>
      <c r="I33" s="416">
        <f>VLOOKUP(F33,$A:$D,4,FALSE)</f>
        <v>0</v>
      </c>
    </row>
    <row r="34" ht="15.0" customHeight="1">
      <c r="A34" s="408">
        <v>31</v>
      </c>
      <c r="B34" s="12"/>
      <c r="C34" s="238"/>
      <c r="D34" s="569"/>
      <c r="E34" s="107"/>
      <c r="F34" s="146">
        <v>0</v>
      </c>
      <c r="G34" s="464" t="str">
        <f>VLOOKUP(F34,$A:$C,2,FALSE)</f>
        <v>Eintragung automatisch</v>
      </c>
      <c r="H34" s="517">
        <f>VLOOKUP(F34,$A:$C,3,FALSE)</f>
        <v>0</v>
      </c>
      <c r="I34" s="416">
        <f>VLOOKUP(F34,$A:$D,4,FALSE)</f>
        <v>0</v>
      </c>
    </row>
    <row r="35" ht="15.0" customHeight="1">
      <c r="A35" s="408">
        <v>32</v>
      </c>
      <c r="B35" s="12"/>
      <c r="C35" s="238"/>
      <c r="D35" s="569"/>
      <c r="E35" s="107"/>
      <c r="F35" s="146">
        <v>0</v>
      </c>
      <c r="G35" s="464" t="str">
        <f>VLOOKUP(F35,$A:$C,2,FALSE)</f>
        <v>Eintragung automatisch</v>
      </c>
      <c r="H35" s="517">
        <f>VLOOKUP(F35,$A:$C,3,FALSE)</f>
        <v>0</v>
      </c>
      <c r="I35" s="416">
        <f>VLOOKUP(F35,$A:$D,4,FALSE)</f>
        <v>0</v>
      </c>
    </row>
    <row r="36" ht="15.0" customHeight="1">
      <c r="A36" s="408">
        <v>33</v>
      </c>
      <c r="B36" s="12"/>
      <c r="C36" s="238"/>
      <c r="D36" s="569"/>
      <c r="E36" s="107"/>
      <c r="F36" s="146">
        <v>0</v>
      </c>
      <c r="G36" s="464" t="str">
        <f>VLOOKUP(F36,$A:$C,2,FALSE)</f>
        <v>Eintragung automatisch</v>
      </c>
      <c r="H36" s="517">
        <f>VLOOKUP(F36,$A:$C,3,FALSE)</f>
        <v>0</v>
      </c>
      <c r="I36" s="416">
        <f>VLOOKUP(F36,$A:$D,4,FALSE)</f>
        <v>0</v>
      </c>
    </row>
    <row r="37" ht="15.0" customHeight="1">
      <c r="A37" s="408">
        <v>34</v>
      </c>
      <c r="B37" s="12"/>
      <c r="C37" s="487"/>
      <c r="D37" s="91"/>
      <c r="E37" s="107"/>
      <c r="F37" s="146">
        <v>0</v>
      </c>
      <c r="G37" s="464" t="str">
        <f>VLOOKUP(F37,$A:$C,2,FALSE)</f>
        <v>Eintragung automatisch</v>
      </c>
      <c r="H37" s="517">
        <f>VLOOKUP(F37,$A:$C,3,FALSE)</f>
        <v>0</v>
      </c>
      <c r="I37" s="416">
        <f>VLOOKUP(F37,$A:$D,4,FALSE)</f>
        <v>0</v>
      </c>
    </row>
    <row r="38" ht="15.0" customHeight="1">
      <c r="A38" s="408">
        <v>35</v>
      </c>
      <c r="B38" s="12"/>
      <c r="C38" s="487"/>
      <c r="D38" s="91"/>
      <c r="E38" s="107"/>
      <c r="F38" s="146">
        <v>0</v>
      </c>
      <c r="G38" s="464" t="str">
        <f>VLOOKUP(F38,$A:$C,2,FALSE)</f>
        <v>Eintragung automatisch</v>
      </c>
      <c r="H38" s="517">
        <f>VLOOKUP(F38,$A:$C,3,FALSE)</f>
        <v>0</v>
      </c>
      <c r="I38" s="416">
        <f>VLOOKUP(F38,$A:$D,4,FALSE)</f>
        <v>0</v>
      </c>
    </row>
    <row r="39" ht="15.0" customHeight="1">
      <c r="A39" s="408">
        <v>36</v>
      </c>
      <c r="B39" s="12"/>
      <c r="C39" s="487"/>
      <c r="D39" s="91"/>
      <c r="E39" s="107"/>
      <c r="F39" s="146">
        <v>0</v>
      </c>
      <c r="G39" s="464" t="str">
        <f>VLOOKUP(F39,$A:$C,2,FALSE)</f>
        <v>Eintragung automatisch</v>
      </c>
      <c r="H39" s="517">
        <f>VLOOKUP(F39,$A:$C,3,FALSE)</f>
        <v>0</v>
      </c>
      <c r="I39" s="416">
        <f>VLOOKUP(F39,$A:$D,4,FALSE)</f>
        <v>0</v>
      </c>
    </row>
    <row r="40" ht="15.0" customHeight="1">
      <c r="A40" s="408">
        <v>37</v>
      </c>
      <c r="B40" s="12"/>
      <c r="C40" s="487"/>
      <c r="D40" s="91"/>
      <c r="E40" s="107"/>
      <c r="F40" s="146">
        <v>0</v>
      </c>
      <c r="G40" s="464" t="str">
        <f>VLOOKUP(F40,$A:$C,2,FALSE)</f>
        <v>Eintragung automatisch</v>
      </c>
      <c r="H40" s="517">
        <f>VLOOKUP(F40,$A:$C,3,FALSE)</f>
        <v>0</v>
      </c>
      <c r="I40" s="416">
        <f>VLOOKUP(F40,$A:$D,4,FALSE)</f>
        <v>0</v>
      </c>
    </row>
    <row r="41" ht="15.75" customHeight="1">
      <c r="A41" s="408">
        <v>38</v>
      </c>
      <c r="B41" s="12"/>
      <c r="C41" s="487"/>
      <c r="D41" s="91"/>
      <c r="E41" s="107"/>
      <c r="F41" s="146">
        <v>0</v>
      </c>
      <c r="G41" s="464" t="str">
        <f>VLOOKUP(F41,$A:$C,2,FALSE)</f>
        <v>Eintragung automatisch</v>
      </c>
      <c r="H41" s="517">
        <f>VLOOKUP(F41,$A:$C,3,FALSE)</f>
        <v>0</v>
      </c>
      <c r="I41" s="416">
        <f>VLOOKUP(F41,$A:$D,4,FALSE)</f>
        <v>0</v>
      </c>
    </row>
    <row r="42" ht="15.75" customHeight="1">
      <c r="A42" s="408">
        <v>39</v>
      </c>
      <c r="B42" s="12"/>
      <c r="C42" s="487"/>
      <c r="D42" s="91"/>
      <c r="E42" s="107"/>
      <c r="F42" s="520"/>
      <c r="G42" s="309" t="s">
        <v>102</v>
      </c>
      <c r="H42" s="344">
        <f>SUM(H5:H41)</f>
        <v>0</v>
      </c>
      <c r="I42" s="336">
        <f>sum(I5:I41)</f>
        <v>0</v>
      </c>
    </row>
    <row r="43" ht="15.0" customHeight="1">
      <c r="A43" s="408">
        <v>40</v>
      </c>
      <c r="B43" s="12"/>
      <c r="C43" s="487"/>
      <c r="D43" s="91"/>
      <c r="E43" s="107"/>
      <c r="F43" s="509"/>
      <c r="G43" s="135"/>
      <c r="H43" s="74"/>
      <c r="I43" s="276"/>
    </row>
    <row r="44" ht="15.0" customHeight="1">
      <c r="A44" s="408">
        <v>41</v>
      </c>
      <c r="B44" s="12"/>
      <c r="C44" s="238"/>
      <c r="D44" s="569"/>
      <c r="E44" s="107"/>
      <c r="F44" s="665"/>
      <c r="G44" s="135"/>
      <c r="H44" s="74"/>
      <c r="I44" s="276"/>
    </row>
    <row r="45" ht="15.0" customHeight="1">
      <c r="A45" s="408">
        <v>42</v>
      </c>
      <c r="B45" s="12"/>
      <c r="C45" s="238"/>
      <c r="D45" s="569"/>
      <c r="E45" s="107"/>
      <c r="F45" s="116" t="s">
        <v>103</v>
      </c>
      <c r="G45" s="116"/>
      <c r="H45" s="482"/>
      <c r="I45" s="617"/>
    </row>
    <row r="46" ht="15.0" customHeight="1">
      <c r="A46" s="408">
        <v>43</v>
      </c>
      <c r="B46" s="12"/>
      <c r="C46" s="238"/>
      <c r="D46" s="569"/>
      <c r="E46" s="107"/>
      <c r="F46" s="257" t="s">
        <v>104</v>
      </c>
      <c r="G46" s="417" t="s">
        <v>80</v>
      </c>
      <c r="H46" s="157" t="s">
        <v>81</v>
      </c>
      <c r="I46" s="201"/>
    </row>
    <row r="47" ht="15.0" customHeight="1">
      <c r="A47" s="408">
        <v>44</v>
      </c>
      <c r="B47" s="12"/>
      <c r="C47" s="238"/>
      <c r="D47" s="569"/>
      <c r="E47" s="107"/>
      <c r="F47" s="124">
        <v>0</v>
      </c>
      <c r="G47" s="171" t="s">
        <v>105</v>
      </c>
      <c r="H47" s="677">
        <f>F47*20</f>
        <v>0</v>
      </c>
      <c r="I47" s="201"/>
    </row>
    <row r="48" ht="15.0" customHeight="1">
      <c r="A48" s="408">
        <v>45</v>
      </c>
      <c r="B48" s="12"/>
      <c r="C48" s="238"/>
      <c r="D48" s="569"/>
      <c r="E48" s="107"/>
      <c r="F48" s="124">
        <v>0</v>
      </c>
      <c r="G48" s="683" t="s">
        <v>49</v>
      </c>
      <c r="H48" s="677">
        <f>F48*40</f>
        <v>0</v>
      </c>
      <c r="I48" s="201"/>
    </row>
    <row r="49" ht="15.75" customHeight="1">
      <c r="A49" s="408">
        <v>46</v>
      </c>
      <c r="B49" s="12"/>
      <c r="C49" s="238"/>
      <c r="D49" s="569"/>
      <c r="E49" s="107"/>
      <c r="F49" s="546">
        <v>0</v>
      </c>
      <c r="G49" s="214" t="s">
        <v>106</v>
      </c>
      <c r="H49" s="677">
        <f>F49*1</f>
        <v>0</v>
      </c>
      <c r="I49" s="522"/>
    </row>
    <row r="50" ht="15.75" customHeight="1">
      <c r="A50" s="408">
        <v>47</v>
      </c>
      <c r="B50" s="12"/>
      <c r="C50" s="238"/>
      <c r="D50" s="569"/>
      <c r="E50" s="141"/>
      <c r="F50" s="511"/>
      <c r="G50" s="345" t="s">
        <v>107</v>
      </c>
      <c r="H50" s="489">
        <f>SUM((H47+H49))</f>
        <v>0</v>
      </c>
      <c r="I50" s="61"/>
    </row>
    <row r="51" ht="15.75" customHeight="1">
      <c r="A51" s="408">
        <v>48</v>
      </c>
      <c r="B51" s="12"/>
      <c r="C51" s="238"/>
      <c r="D51" s="569"/>
      <c r="E51" s="141"/>
      <c r="F51" s="561"/>
      <c r="G51" s="437"/>
      <c r="H51" s="523"/>
      <c r="I51" s="551"/>
    </row>
    <row r="52" ht="15.0" customHeight="1">
      <c r="A52" s="408">
        <v>49</v>
      </c>
      <c r="B52" s="12"/>
      <c r="C52" s="238"/>
      <c r="D52" s="569"/>
      <c r="E52" s="141"/>
      <c r="F52" s="95"/>
      <c r="G52" s="545"/>
      <c r="H52" s="338"/>
      <c r="I52" s="568"/>
    </row>
    <row r="53" ht="15.0" customHeight="1">
      <c r="A53" s="408">
        <v>50</v>
      </c>
      <c r="B53" s="12"/>
      <c r="C53" s="238"/>
      <c r="D53" s="569"/>
      <c r="E53" s="141"/>
      <c r="F53" s="561"/>
      <c r="G53" s="615" t="s">
        <v>108</v>
      </c>
      <c r="H53" s="466" t="str">
        <f>HYPERLINK("https://docs.google.com/spreadsheet/ccc?key=0AuvJNkGOsN2tdGFiTlBoWHlzRDQ2bVcwVWZTWGdYN1E#gid=11","KLICK MICH")</f>
        <v>KLICK MICH</v>
      </c>
      <c r="I53" s="610"/>
    </row>
    <row r="54" ht="15.0" customHeight="1">
      <c r="A54" s="408">
        <v>51</v>
      </c>
      <c r="B54" s="12"/>
      <c r="C54" s="238"/>
      <c r="D54" s="569"/>
      <c r="E54" s="141"/>
      <c r="F54" s="159"/>
      <c r="G54" s="588"/>
      <c r="H54" s="319"/>
      <c r="I54" s="551"/>
    </row>
    <row r="55" ht="15.0" customHeight="1">
      <c r="A55" s="408">
        <v>52</v>
      </c>
      <c r="B55" s="12"/>
      <c r="C55" s="238"/>
      <c r="D55" s="569"/>
      <c r="E55" s="141"/>
      <c r="F55" s="159"/>
      <c r="G55" s="35"/>
      <c r="H55" s="319"/>
      <c r="I55" s="319"/>
    </row>
    <row r="56" ht="15.0" customHeight="1">
      <c r="A56" s="408">
        <v>53</v>
      </c>
      <c r="B56" s="12"/>
      <c r="C56" s="238"/>
      <c r="D56" s="569"/>
      <c r="E56" s="141"/>
      <c r="F56" s="159"/>
      <c r="G56" s="530"/>
      <c r="H56" s="319"/>
      <c r="I56" s="319"/>
    </row>
    <row r="57" ht="15.0" customHeight="1">
      <c r="A57" s="408">
        <v>54</v>
      </c>
      <c r="B57" s="12"/>
      <c r="C57" s="238"/>
      <c r="D57" s="569"/>
      <c r="E57" s="141"/>
      <c r="F57" s="159"/>
      <c r="G57" s="35"/>
      <c r="H57" s="319"/>
      <c r="I57" s="319"/>
    </row>
    <row r="58" ht="15.0" customHeight="1">
      <c r="A58" s="408">
        <v>55</v>
      </c>
      <c r="B58" s="12"/>
      <c r="C58" s="238"/>
      <c r="D58" s="569"/>
      <c r="E58" s="141"/>
      <c r="F58" s="159"/>
      <c r="G58" s="530"/>
      <c r="H58" s="319"/>
      <c r="I58" s="319"/>
    </row>
    <row r="59" ht="15.0" customHeight="1">
      <c r="A59" s="408">
        <v>56</v>
      </c>
      <c r="B59" s="12"/>
      <c r="C59" s="238"/>
      <c r="D59" s="569"/>
      <c r="E59" s="141"/>
      <c r="F59" s="159"/>
      <c r="G59" s="35"/>
      <c r="H59" s="319"/>
      <c r="I59" s="319"/>
    </row>
    <row r="60" ht="15.0" customHeight="1">
      <c r="A60" s="408">
        <v>57</v>
      </c>
      <c r="B60" s="12"/>
      <c r="C60" s="238"/>
      <c r="D60" s="569"/>
      <c r="E60" s="141"/>
      <c r="F60" s="159"/>
      <c r="G60" s="35"/>
      <c r="H60" s="319"/>
      <c r="I60" s="319"/>
    </row>
    <row r="61" ht="15.75" customHeight="1">
      <c r="A61" s="408">
        <v>58</v>
      </c>
      <c r="B61" s="12"/>
      <c r="C61" s="238"/>
      <c r="D61" s="569"/>
      <c r="E61" s="141"/>
      <c r="F61" s="237"/>
      <c r="G61" s="690"/>
      <c r="H61" s="673"/>
      <c r="I61" s="319"/>
    </row>
    <row r="62" ht="15.0" customHeight="1">
      <c r="A62" s="408">
        <v>59</v>
      </c>
      <c r="B62" s="12"/>
      <c r="C62" s="238"/>
      <c r="D62" s="569"/>
      <c r="E62" s="141"/>
      <c r="F62" s="111"/>
      <c r="G62" s="588"/>
      <c r="H62" s="319"/>
      <c r="I62" s="319"/>
    </row>
    <row r="63" ht="15.0" customHeight="1">
      <c r="A63" s="408">
        <v>60</v>
      </c>
      <c r="B63" s="12"/>
      <c r="C63" s="238"/>
      <c r="D63" s="569"/>
      <c r="E63" s="141"/>
      <c r="F63" s="159"/>
      <c r="G63" s="35"/>
      <c r="H63" s="319"/>
      <c r="I63" s="319"/>
    </row>
    <row r="64" ht="15.0" customHeight="1">
      <c r="A64" s="408">
        <v>61</v>
      </c>
      <c r="B64" s="12"/>
      <c r="C64" s="238"/>
      <c r="D64" s="569"/>
      <c r="E64" s="141"/>
      <c r="F64" s="159"/>
      <c r="G64" s="530"/>
      <c r="H64" s="319"/>
      <c r="I64" s="319"/>
    </row>
    <row r="65" ht="15.0" customHeight="1">
      <c r="A65" s="408">
        <v>62</v>
      </c>
      <c r="B65" s="12"/>
      <c r="C65" s="238"/>
      <c r="D65" s="569"/>
      <c r="E65" s="141"/>
      <c r="F65" s="159"/>
      <c r="G65" s="35"/>
      <c r="H65" s="319"/>
      <c r="I65" s="319"/>
    </row>
    <row r="66" ht="15.0" customHeight="1">
      <c r="A66" s="408">
        <v>63</v>
      </c>
      <c r="B66" s="12"/>
      <c r="C66" s="238"/>
      <c r="D66" s="569"/>
      <c r="E66" s="141"/>
      <c r="F66" s="159"/>
      <c r="G66" s="530"/>
      <c r="H66" s="319"/>
      <c r="I66" s="319"/>
    </row>
    <row r="67" ht="15.0" customHeight="1">
      <c r="A67" s="408">
        <v>64</v>
      </c>
      <c r="B67" s="12"/>
      <c r="C67" s="238"/>
      <c r="D67" s="569"/>
      <c r="E67" s="141"/>
      <c r="F67" s="159"/>
      <c r="G67" s="35"/>
      <c r="H67" s="319"/>
      <c r="I67" s="319"/>
    </row>
    <row r="68" ht="15.0" customHeight="1">
      <c r="A68" s="408">
        <v>65</v>
      </c>
      <c r="B68" s="12"/>
      <c r="C68" s="238"/>
      <c r="D68" s="569"/>
      <c r="E68" s="141"/>
      <c r="F68" s="159"/>
      <c r="G68" s="35"/>
      <c r="H68" s="319"/>
      <c r="I68" s="319"/>
    </row>
    <row r="69" ht="15.0" customHeight="1">
      <c r="A69" s="408">
        <v>66</v>
      </c>
      <c r="B69" s="12"/>
      <c r="C69" s="238"/>
      <c r="D69" s="569"/>
      <c r="E69" s="141"/>
      <c r="F69" s="159"/>
      <c r="G69" s="690"/>
      <c r="H69" s="319"/>
      <c r="I69" s="319"/>
    </row>
    <row r="70" ht="15.0" customHeight="1">
      <c r="A70" s="408">
        <v>67</v>
      </c>
      <c r="B70" s="12"/>
      <c r="C70" s="238"/>
      <c r="D70" s="569"/>
      <c r="E70" s="141"/>
      <c r="F70" s="159"/>
      <c r="G70" s="588"/>
      <c r="H70" s="319"/>
      <c r="I70" s="319"/>
    </row>
    <row r="71" ht="15.0" customHeight="1">
      <c r="A71" s="408">
        <v>68</v>
      </c>
      <c r="B71" s="12"/>
      <c r="C71" s="238"/>
      <c r="D71" s="569"/>
      <c r="E71" s="141"/>
      <c r="F71" s="159"/>
      <c r="G71" s="35"/>
      <c r="H71" s="319"/>
      <c r="I71" s="319"/>
    </row>
    <row r="72" ht="15.0" customHeight="1">
      <c r="A72" s="408">
        <v>69</v>
      </c>
      <c r="B72" s="12"/>
      <c r="C72" s="238"/>
      <c r="D72" s="569"/>
      <c r="E72" s="141"/>
      <c r="F72" s="159"/>
      <c r="G72" s="530"/>
      <c r="H72" s="319"/>
      <c r="I72" s="319"/>
    </row>
    <row r="73" ht="15.0" customHeight="1">
      <c r="A73" s="408">
        <v>70</v>
      </c>
      <c r="B73" s="12"/>
      <c r="C73" s="238"/>
      <c r="D73" s="569"/>
      <c r="E73" s="141"/>
      <c r="F73" s="159"/>
      <c r="G73" s="35"/>
      <c r="H73" s="319"/>
      <c r="I73" s="319"/>
    </row>
    <row r="74" ht="15.0" customHeight="1">
      <c r="A74" s="408">
        <v>71</v>
      </c>
      <c r="B74" s="12"/>
      <c r="C74" s="238"/>
      <c r="D74" s="569"/>
      <c r="E74" s="141"/>
      <c r="F74" s="159"/>
      <c r="G74" s="530"/>
      <c r="H74" s="319"/>
      <c r="I74" s="319"/>
    </row>
    <row r="75" ht="15.0" customHeight="1">
      <c r="A75" s="408">
        <v>72</v>
      </c>
      <c r="B75" s="12"/>
      <c r="C75" s="238"/>
      <c r="D75" s="569"/>
      <c r="E75" s="141"/>
      <c r="F75" s="159"/>
      <c r="G75" s="35"/>
      <c r="H75" s="319"/>
      <c r="I75" s="319"/>
    </row>
    <row r="76" ht="15.0" customHeight="1">
      <c r="A76" s="408">
        <v>73</v>
      </c>
      <c r="B76" s="12"/>
      <c r="C76" s="238"/>
      <c r="D76" s="569"/>
      <c r="E76" s="141"/>
      <c r="F76" s="159"/>
      <c r="G76" s="35"/>
      <c r="H76" s="319"/>
      <c r="I76" s="319"/>
    </row>
    <row r="77" ht="15.0" customHeight="1">
      <c r="A77" s="408">
        <v>74</v>
      </c>
      <c r="B77" s="12"/>
      <c r="C77" s="238"/>
      <c r="D77" s="569"/>
      <c r="E77" s="141"/>
      <c r="F77" s="159"/>
      <c r="G77" s="690"/>
      <c r="H77" s="319"/>
      <c r="I77" s="319"/>
    </row>
    <row r="78" ht="15.0" customHeight="1">
      <c r="A78" s="408">
        <v>75</v>
      </c>
      <c r="B78" s="12"/>
      <c r="C78" s="238"/>
      <c r="D78" s="569"/>
      <c r="E78" s="141"/>
      <c r="F78" s="159"/>
      <c r="G78" s="588"/>
      <c r="H78" s="319"/>
      <c r="I78" s="319"/>
    </row>
    <row r="79" ht="15.0" customHeight="1">
      <c r="A79" s="408">
        <v>76</v>
      </c>
      <c r="B79" s="12"/>
      <c r="C79" s="238"/>
      <c r="D79" s="569"/>
      <c r="E79" s="141"/>
      <c r="F79" s="159"/>
      <c r="G79" s="35"/>
      <c r="H79" s="319"/>
      <c r="I79" s="319"/>
    </row>
    <row r="80" ht="15.0" customHeight="1">
      <c r="A80" s="408">
        <v>77</v>
      </c>
      <c r="B80" s="12"/>
      <c r="C80" s="238"/>
      <c r="D80" s="569"/>
      <c r="E80" s="141"/>
      <c r="F80" s="159"/>
      <c r="G80" s="530"/>
      <c r="H80" s="319"/>
      <c r="I80" s="319"/>
    </row>
    <row r="81" ht="15.0" customHeight="1">
      <c r="A81" s="408">
        <v>78</v>
      </c>
      <c r="B81" s="12"/>
      <c r="C81" s="238"/>
      <c r="D81" s="569"/>
      <c r="E81" s="141"/>
      <c r="F81" s="159"/>
      <c r="G81" s="35"/>
      <c r="H81" s="319"/>
      <c r="I81" s="319"/>
    </row>
    <row r="82" ht="15.0" customHeight="1">
      <c r="A82" s="408">
        <v>79</v>
      </c>
      <c r="B82" s="12"/>
      <c r="C82" s="238"/>
      <c r="D82" s="569"/>
      <c r="E82" s="141"/>
      <c r="F82" s="159"/>
      <c r="G82" s="530"/>
      <c r="H82" s="319"/>
      <c r="I82" s="319"/>
    </row>
    <row r="83" ht="15.0" customHeight="1">
      <c r="A83" s="408">
        <v>80</v>
      </c>
      <c r="B83" s="12"/>
      <c r="C83" s="238"/>
      <c r="D83" s="569"/>
      <c r="E83" s="141"/>
      <c r="F83" s="159"/>
      <c r="G83" s="35"/>
      <c r="H83" s="319"/>
      <c r="I83" s="319"/>
    </row>
    <row r="84" ht="15.0" customHeight="1">
      <c r="A84" s="408">
        <v>81</v>
      </c>
      <c r="B84" s="12"/>
      <c r="C84" s="238"/>
      <c r="D84" s="569"/>
      <c r="E84" s="141"/>
      <c r="F84" s="159"/>
      <c r="G84" s="35"/>
      <c r="H84" s="319"/>
      <c r="I84" s="319"/>
    </row>
    <row r="85" ht="15.0" customHeight="1">
      <c r="A85" s="408">
        <v>82</v>
      </c>
      <c r="B85" s="12"/>
      <c r="C85" s="238"/>
      <c r="D85" s="569"/>
      <c r="E85" s="141"/>
      <c r="F85" s="159"/>
      <c r="G85" s="690"/>
      <c r="H85" s="319"/>
      <c r="I85" s="319"/>
    </row>
    <row r="86" ht="15.0" customHeight="1">
      <c r="A86" s="408">
        <v>83</v>
      </c>
      <c r="B86" s="12"/>
      <c r="C86" s="238"/>
      <c r="D86" s="569"/>
      <c r="E86" s="141"/>
      <c r="F86" s="159"/>
      <c r="G86" s="588"/>
      <c r="H86" s="319"/>
      <c r="I86" s="319"/>
    </row>
    <row r="87" ht="15.0" customHeight="1">
      <c r="A87" s="408">
        <v>84</v>
      </c>
      <c r="B87" s="12"/>
      <c r="C87" s="238"/>
      <c r="D87" s="569"/>
      <c r="E87" s="141"/>
      <c r="F87" s="159"/>
      <c r="G87" s="35"/>
      <c r="H87" s="319"/>
      <c r="I87" s="319"/>
    </row>
    <row r="88" ht="15.0" customHeight="1">
      <c r="A88" s="408">
        <v>85</v>
      </c>
      <c r="B88" s="12"/>
      <c r="C88" s="238"/>
      <c r="D88" s="569"/>
      <c r="E88" s="141"/>
      <c r="F88" s="159"/>
      <c r="G88" s="75"/>
      <c r="H88" s="319"/>
      <c r="I88" s="319"/>
    </row>
    <row r="89" ht="15.0" customHeight="1">
      <c r="A89" s="408">
        <v>86</v>
      </c>
      <c r="B89" s="12"/>
      <c r="C89" s="238"/>
      <c r="D89" s="569"/>
      <c r="E89" s="141"/>
      <c r="F89" s="159"/>
      <c r="G89" s="35"/>
      <c r="H89" s="319"/>
      <c r="I89" s="319"/>
    </row>
    <row r="90" ht="15.0" customHeight="1">
      <c r="A90" s="408">
        <v>87</v>
      </c>
      <c r="B90" s="12"/>
      <c r="C90" s="238"/>
      <c r="D90" s="569"/>
      <c r="E90" s="141"/>
      <c r="F90" s="159"/>
      <c r="G90" s="75"/>
      <c r="H90" s="319"/>
      <c r="I90" s="319"/>
    </row>
    <row r="91" ht="15.0" customHeight="1">
      <c r="A91" s="408">
        <v>88</v>
      </c>
      <c r="B91" s="12"/>
      <c r="C91" s="238"/>
      <c r="D91" s="569"/>
      <c r="E91" s="141"/>
      <c r="F91" s="159"/>
      <c r="G91" s="35"/>
      <c r="H91" s="319"/>
      <c r="I91" s="319"/>
    </row>
    <row r="92" ht="15.0" customHeight="1">
      <c r="A92" s="408">
        <v>89</v>
      </c>
      <c r="B92" s="12"/>
      <c r="C92" s="238"/>
      <c r="D92" s="569"/>
      <c r="E92" s="141"/>
      <c r="F92" s="159"/>
      <c r="G92" s="35"/>
      <c r="H92" s="319"/>
      <c r="I92" s="319"/>
    </row>
    <row r="93" ht="15.0" customHeight="1">
      <c r="A93" s="408">
        <v>90</v>
      </c>
      <c r="B93" s="12"/>
      <c r="C93" s="238"/>
      <c r="D93" s="569"/>
      <c r="E93" s="141"/>
      <c r="F93" s="159"/>
      <c r="G93" s="350"/>
      <c r="H93" s="319"/>
      <c r="I93" s="319"/>
    </row>
    <row r="94" ht="15.0" customHeight="1">
      <c r="A94" s="408">
        <v>91</v>
      </c>
      <c r="B94" s="12"/>
      <c r="C94" s="238"/>
      <c r="D94" s="569"/>
      <c r="E94" s="141"/>
      <c r="F94" s="159"/>
      <c r="G94" s="588"/>
      <c r="H94" s="319"/>
      <c r="I94" s="319"/>
    </row>
    <row r="95" ht="15.0" customHeight="1">
      <c r="A95" s="408">
        <v>92</v>
      </c>
      <c r="B95" s="12"/>
      <c r="C95" s="238"/>
      <c r="D95" s="569"/>
      <c r="E95" s="141"/>
      <c r="F95" s="159"/>
      <c r="G95" s="35"/>
      <c r="H95" s="319"/>
      <c r="I95" s="319"/>
    </row>
    <row r="96" ht="15.75" customHeight="1">
      <c r="A96" s="408">
        <v>93</v>
      </c>
      <c r="B96" s="12"/>
      <c r="C96" s="238"/>
      <c r="D96" s="569"/>
      <c r="E96" s="141"/>
      <c r="F96" s="159"/>
      <c r="G96" s="75"/>
      <c r="H96" s="319"/>
      <c r="I96" s="319"/>
    </row>
    <row r="97" ht="15.75" customHeight="1">
      <c r="A97" s="408">
        <v>94</v>
      </c>
      <c r="B97" s="12"/>
      <c r="C97" s="238"/>
      <c r="D97" s="569"/>
      <c r="E97" s="141"/>
      <c r="F97" s="159"/>
      <c r="G97" s="35"/>
      <c r="H97" s="319"/>
      <c r="I97" s="319"/>
    </row>
    <row r="98" ht="16.5" customHeight="1">
      <c r="A98" s="408">
        <v>95</v>
      </c>
      <c r="B98" s="12"/>
      <c r="C98" s="238"/>
      <c r="D98" s="569"/>
      <c r="E98" s="141"/>
      <c r="F98" s="159"/>
      <c r="G98" s="75"/>
      <c r="H98" s="319"/>
      <c r="I98" s="319"/>
    </row>
    <row r="99" ht="15.0" customHeight="1">
      <c r="A99" s="408">
        <v>96</v>
      </c>
      <c r="B99" s="12"/>
      <c r="C99" s="238"/>
      <c r="D99" s="569"/>
      <c r="E99" s="141"/>
      <c r="F99" s="159"/>
      <c r="G99" s="35"/>
      <c r="H99" s="319"/>
      <c r="I99" s="319"/>
    </row>
    <row r="100" ht="15.0" customHeight="1">
      <c r="A100" s="408">
        <v>97</v>
      </c>
      <c r="B100" s="12"/>
      <c r="C100" s="238"/>
      <c r="D100" s="569"/>
      <c r="E100" s="141"/>
      <c r="F100" s="159"/>
      <c r="G100" s="35"/>
      <c r="H100" s="319"/>
      <c r="I100" s="319"/>
    </row>
    <row r="101" ht="15.0" customHeight="1">
      <c r="A101" s="408">
        <v>98</v>
      </c>
      <c r="B101" s="12"/>
      <c r="C101" s="238"/>
      <c r="D101" s="569"/>
      <c r="E101" s="141"/>
      <c r="F101" s="159"/>
      <c r="G101" s="690"/>
      <c r="H101" s="319"/>
      <c r="I101" s="319"/>
    </row>
    <row r="102" ht="15.0" customHeight="1">
      <c r="A102" s="408">
        <v>99</v>
      </c>
      <c r="B102" s="12"/>
      <c r="C102" s="238"/>
      <c r="D102" s="569"/>
      <c r="E102" s="328"/>
      <c r="F102" s="159"/>
      <c r="G102" s="588"/>
      <c r="H102" s="319"/>
      <c r="I102" s="319"/>
    </row>
    <row r="103" ht="15.0" customHeight="1">
      <c r="A103" s="194"/>
      <c r="B103" s="253"/>
      <c r="C103" s="318"/>
      <c r="D103" s="273"/>
      <c r="E103" s="526"/>
      <c r="F103" s="159"/>
      <c r="G103" s="35"/>
      <c r="H103" s="319"/>
      <c r="I103" s="319"/>
    </row>
    <row r="104" ht="15.0" customHeight="1">
      <c r="A104" s="550"/>
      <c r="B104" s="253"/>
      <c r="C104" s="318"/>
      <c r="D104" s="273"/>
      <c r="E104" s="526"/>
      <c r="F104" s="159"/>
      <c r="G104" s="75"/>
      <c r="H104" s="319"/>
      <c r="I104" s="319"/>
    </row>
    <row r="105" ht="15.0" customHeight="1">
      <c r="A105" s="550"/>
      <c r="B105" s="253"/>
      <c r="C105" s="318"/>
      <c r="D105" s="273"/>
      <c r="E105" s="526"/>
      <c r="F105" s="159"/>
      <c r="G105" s="35"/>
      <c r="H105" s="319"/>
      <c r="I105" s="319"/>
    </row>
    <row r="106" ht="15.0" customHeight="1">
      <c r="A106" s="641" t="s">
        <v>109</v>
      </c>
      <c r="B106" s="378"/>
      <c r="C106" s="472"/>
      <c r="D106" s="507"/>
      <c r="E106" s="638"/>
      <c r="F106" s="159"/>
      <c r="G106" s="75"/>
      <c r="H106" s="319"/>
      <c r="I106" s="319"/>
    </row>
    <row r="107" ht="15.0" customHeight="1">
      <c r="A107" s="587">
        <v>100</v>
      </c>
      <c r="B107" s="185" t="s">
        <v>110</v>
      </c>
      <c r="C107" s="238">
        <v>20</v>
      </c>
      <c r="D107" s="569">
        <v>5400</v>
      </c>
      <c r="E107" s="141" t="s">
        <v>78</v>
      </c>
      <c r="F107" s="159"/>
      <c r="G107" s="35"/>
      <c r="H107" s="319"/>
      <c r="I107" s="319"/>
    </row>
    <row r="108" ht="15.0" customHeight="1">
      <c r="A108" s="587">
        <v>101</v>
      </c>
      <c r="B108" s="185" t="s">
        <v>111</v>
      </c>
      <c r="C108" s="487">
        <v>5</v>
      </c>
      <c r="D108" s="436">
        <v>600</v>
      </c>
      <c r="E108" s="141" t="s">
        <v>78</v>
      </c>
      <c r="F108" s="159"/>
      <c r="G108" s="35"/>
      <c r="H108" s="319"/>
      <c r="I108" s="319"/>
    </row>
    <row r="109" ht="15.0" customHeight="1">
      <c r="A109" s="587">
        <v>102</v>
      </c>
      <c r="B109" s="185" t="s">
        <v>112</v>
      </c>
      <c r="C109" s="487">
        <v>5</v>
      </c>
      <c r="D109" s="91">
        <v>1700</v>
      </c>
      <c r="E109" s="141"/>
      <c r="F109" s="159"/>
      <c r="G109" s="690"/>
      <c r="H109" s="319"/>
      <c r="I109" s="319"/>
    </row>
    <row r="110" ht="15.0" customHeight="1">
      <c r="A110" s="587">
        <v>103</v>
      </c>
      <c r="B110" s="185" t="s">
        <v>113</v>
      </c>
      <c r="C110" s="238">
        <v>5</v>
      </c>
      <c r="D110" s="569">
        <v>800</v>
      </c>
      <c r="E110" s="141"/>
      <c r="F110" s="159"/>
      <c r="G110" s="588"/>
      <c r="H110" s="319"/>
      <c r="I110" s="319"/>
    </row>
    <row r="111" ht="15.0" customHeight="1">
      <c r="A111" s="587">
        <v>104</v>
      </c>
      <c r="B111" s="185" t="s">
        <v>114</v>
      </c>
      <c r="C111" s="238">
        <v>5</v>
      </c>
      <c r="D111" s="569">
        <v>1000</v>
      </c>
      <c r="E111" s="141"/>
      <c r="F111" s="159"/>
      <c r="G111" s="35"/>
      <c r="H111" s="319"/>
      <c r="I111" s="319"/>
    </row>
    <row r="112" ht="15.0" customHeight="1">
      <c r="A112" s="587">
        <v>105</v>
      </c>
      <c r="B112" s="185" t="s">
        <v>115</v>
      </c>
      <c r="C112" s="238">
        <v>5</v>
      </c>
      <c r="D112" s="569">
        <v>2100</v>
      </c>
      <c r="E112" s="141"/>
      <c r="F112" s="159"/>
      <c r="G112" s="75"/>
      <c r="H112" s="319"/>
      <c r="I112" s="319"/>
    </row>
    <row r="113" ht="15.0" customHeight="1">
      <c r="A113" s="587">
        <v>106</v>
      </c>
      <c r="B113" s="185" t="s">
        <v>116</v>
      </c>
      <c r="C113" s="238">
        <v>5</v>
      </c>
      <c r="D113" s="569">
        <v>800</v>
      </c>
      <c r="E113" s="141"/>
      <c r="F113" s="159"/>
      <c r="G113" s="35"/>
      <c r="H113" s="319"/>
      <c r="I113" s="319"/>
    </row>
    <row r="114" ht="15.0" customHeight="1">
      <c r="A114" s="587">
        <v>107</v>
      </c>
      <c r="B114" s="185" t="s">
        <v>117</v>
      </c>
      <c r="C114" s="238">
        <v>5</v>
      </c>
      <c r="D114" s="569">
        <v>1100</v>
      </c>
      <c r="E114" s="141"/>
      <c r="F114" s="159"/>
      <c r="G114" s="75"/>
      <c r="H114" s="319"/>
      <c r="I114" s="319"/>
    </row>
    <row r="115" ht="15.0" customHeight="1">
      <c r="A115" s="587">
        <v>108</v>
      </c>
      <c r="B115" s="185" t="s">
        <v>118</v>
      </c>
      <c r="C115" s="238">
        <v>5</v>
      </c>
      <c r="D115" s="569">
        <v>900</v>
      </c>
      <c r="E115" s="141" t="s">
        <v>78</v>
      </c>
      <c r="F115" s="159"/>
      <c r="G115" s="35"/>
      <c r="H115" s="319"/>
      <c r="I115" s="319"/>
    </row>
    <row r="116" ht="15.0" customHeight="1">
      <c r="A116" s="587">
        <v>109</v>
      </c>
      <c r="B116" s="185" t="s">
        <v>119</v>
      </c>
      <c r="C116" s="238">
        <v>5</v>
      </c>
      <c r="D116" s="569">
        <v>3900</v>
      </c>
      <c r="E116" s="141"/>
      <c r="F116" s="159"/>
      <c r="G116" s="35"/>
      <c r="H116" s="319"/>
      <c r="I116" s="319"/>
    </row>
    <row r="117" ht="15.0" customHeight="1">
      <c r="A117" s="587">
        <v>110</v>
      </c>
      <c r="B117" s="185" t="s">
        <v>120</v>
      </c>
      <c r="C117" s="238">
        <v>120</v>
      </c>
      <c r="D117" s="569">
        <v>165000</v>
      </c>
      <c r="E117" s="141"/>
      <c r="F117" s="159"/>
      <c r="G117" s="690"/>
      <c r="H117" s="319"/>
      <c r="I117" s="319"/>
    </row>
    <row r="118" ht="15.0" customHeight="1">
      <c r="A118" s="587">
        <v>111</v>
      </c>
      <c r="B118" s="185" t="s">
        <v>121</v>
      </c>
      <c r="C118" s="238">
        <v>5</v>
      </c>
      <c r="D118" s="569">
        <v>1900</v>
      </c>
      <c r="E118" s="141"/>
      <c r="F118" s="159"/>
      <c r="G118" s="588"/>
      <c r="H118" s="319"/>
      <c r="I118" s="319"/>
    </row>
    <row r="119" ht="15.0" customHeight="1">
      <c r="A119" s="587">
        <v>112</v>
      </c>
      <c r="B119" s="185" t="s">
        <v>122</v>
      </c>
      <c r="C119" s="238">
        <v>5</v>
      </c>
      <c r="D119" s="569">
        <v>3800</v>
      </c>
      <c r="E119" s="141"/>
      <c r="F119" s="159"/>
      <c r="G119" s="35"/>
      <c r="H119" s="319"/>
      <c r="I119" s="319"/>
    </row>
    <row r="120" ht="15.0" customHeight="1">
      <c r="A120" s="587">
        <v>113</v>
      </c>
      <c r="B120" s="185" t="s">
        <v>123</v>
      </c>
      <c r="C120" s="238">
        <v>5</v>
      </c>
      <c r="D120" s="569">
        <v>3400</v>
      </c>
      <c r="E120" s="141"/>
      <c r="F120" s="159"/>
      <c r="G120" s="75"/>
      <c r="H120" s="319"/>
      <c r="I120" s="319"/>
    </row>
    <row r="121" ht="15.0" customHeight="1">
      <c r="A121" s="587">
        <v>114</v>
      </c>
      <c r="B121" s="185" t="s">
        <v>124</v>
      </c>
      <c r="C121" s="238">
        <v>90</v>
      </c>
      <c r="D121" s="569">
        <v>85000</v>
      </c>
      <c r="E121" s="141"/>
      <c r="F121" s="159"/>
      <c r="G121" s="35"/>
      <c r="H121" s="319"/>
      <c r="I121" s="319"/>
    </row>
    <row r="122" ht="15.0" customHeight="1">
      <c r="A122" s="587">
        <v>115</v>
      </c>
      <c r="B122" s="185" t="s">
        <v>125</v>
      </c>
      <c r="C122" s="238">
        <v>5</v>
      </c>
      <c r="D122" s="569">
        <v>1800</v>
      </c>
      <c r="E122" s="141"/>
      <c r="F122" s="159"/>
      <c r="G122" s="75"/>
      <c r="H122" s="319"/>
      <c r="I122" s="319"/>
    </row>
    <row r="123" ht="15.0" customHeight="1">
      <c r="A123" s="587">
        <v>116</v>
      </c>
      <c r="B123" s="185" t="s">
        <v>126</v>
      </c>
      <c r="C123" s="238">
        <v>5</v>
      </c>
      <c r="D123" s="569">
        <v>1200</v>
      </c>
      <c r="E123" s="141"/>
      <c r="F123" s="159"/>
      <c r="G123" s="35"/>
      <c r="H123" s="319"/>
      <c r="I123" s="319"/>
    </row>
    <row r="124" ht="15.0" customHeight="1">
      <c r="A124" s="587">
        <v>117</v>
      </c>
      <c r="B124" s="185" t="s">
        <v>127</v>
      </c>
      <c r="C124" s="238">
        <v>5</v>
      </c>
      <c r="D124" s="569">
        <v>1100</v>
      </c>
      <c r="E124" s="141"/>
      <c r="F124" s="159"/>
      <c r="G124" s="35"/>
      <c r="H124" s="319"/>
      <c r="I124" s="319"/>
    </row>
    <row r="125" ht="15.0" customHeight="1">
      <c r="A125" s="587">
        <v>118</v>
      </c>
      <c r="B125" s="185" t="s">
        <v>128</v>
      </c>
      <c r="C125" s="238">
        <v>5</v>
      </c>
      <c r="D125" s="569">
        <v>3400</v>
      </c>
      <c r="E125" s="141"/>
      <c r="F125" s="159"/>
      <c r="G125" s="690"/>
      <c r="H125" s="319"/>
      <c r="I125" s="319"/>
    </row>
    <row r="126" ht="15.0" customHeight="1">
      <c r="A126" s="587">
        <v>119</v>
      </c>
      <c r="B126" s="185" t="s">
        <v>129</v>
      </c>
      <c r="C126" s="238">
        <v>5</v>
      </c>
      <c r="D126" s="569">
        <v>2900</v>
      </c>
      <c r="E126" s="141"/>
      <c r="F126" s="159"/>
      <c r="G126" s="588"/>
      <c r="H126" s="319"/>
      <c r="I126" s="319"/>
    </row>
    <row r="127" ht="15.0" customHeight="1">
      <c r="A127" s="587">
        <v>120</v>
      </c>
      <c r="B127" s="185" t="s">
        <v>130</v>
      </c>
      <c r="C127" s="487">
        <v>5</v>
      </c>
      <c r="D127" s="91">
        <v>3300</v>
      </c>
      <c r="E127" s="141"/>
      <c r="F127" s="159"/>
      <c r="G127" s="35"/>
      <c r="H127" s="319"/>
      <c r="I127" s="319"/>
    </row>
    <row r="128" ht="15.0" customHeight="1">
      <c r="A128" s="587">
        <v>121</v>
      </c>
      <c r="B128" s="185"/>
      <c r="C128" s="487"/>
      <c r="D128" s="91"/>
      <c r="E128" s="141"/>
      <c r="F128" s="159"/>
      <c r="G128" s="75"/>
      <c r="H128" s="319"/>
      <c r="I128" s="319"/>
    </row>
    <row r="129" ht="15.0" customHeight="1">
      <c r="A129" s="587">
        <v>122</v>
      </c>
      <c r="B129" s="185"/>
      <c r="C129" s="487"/>
      <c r="D129" s="91"/>
      <c r="E129" s="141"/>
      <c r="F129" s="159"/>
      <c r="G129" s="35"/>
      <c r="H129" s="319"/>
      <c r="I129" s="319"/>
    </row>
    <row r="130" ht="15.0" customHeight="1">
      <c r="A130" s="587">
        <v>123</v>
      </c>
      <c r="B130" s="185"/>
      <c r="C130" s="487"/>
      <c r="D130" s="91"/>
      <c r="E130" s="141"/>
      <c r="F130" s="159"/>
      <c r="G130" s="75"/>
      <c r="H130" s="319"/>
      <c r="I130" s="319"/>
    </row>
    <row r="131" ht="15.0" customHeight="1">
      <c r="A131" s="587">
        <v>124</v>
      </c>
      <c r="B131" s="185"/>
      <c r="C131" s="238"/>
      <c r="D131" s="569"/>
      <c r="E131" s="141"/>
      <c r="F131" s="159"/>
      <c r="G131" s="35"/>
      <c r="H131" s="319"/>
      <c r="I131" s="319"/>
    </row>
    <row r="132" ht="15.0" customHeight="1">
      <c r="A132" s="587">
        <v>125</v>
      </c>
      <c r="B132" s="185"/>
      <c r="C132" s="238"/>
      <c r="D132" s="569"/>
      <c r="E132" s="141"/>
      <c r="F132" s="159"/>
      <c r="G132" s="35"/>
      <c r="H132" s="319"/>
      <c r="I132" s="319"/>
    </row>
    <row r="133" ht="15.0" customHeight="1">
      <c r="A133" s="587">
        <v>126</v>
      </c>
      <c r="B133" s="185"/>
      <c r="C133" s="238"/>
      <c r="D133" s="569"/>
      <c r="E133" s="141"/>
      <c r="F133" s="159"/>
      <c r="G133" s="35"/>
      <c r="H133" s="319"/>
      <c r="I133" s="319"/>
    </row>
    <row r="134" ht="15.0" customHeight="1">
      <c r="A134" s="587">
        <v>127</v>
      </c>
      <c r="B134" s="185"/>
      <c r="C134" s="238"/>
      <c r="D134" s="569"/>
      <c r="E134" s="141"/>
      <c r="F134" s="159"/>
      <c r="G134" s="35"/>
      <c r="H134" s="319"/>
      <c r="I134" s="319"/>
    </row>
    <row r="135" ht="15.0" customHeight="1">
      <c r="A135" s="587">
        <v>128</v>
      </c>
      <c r="B135" s="185"/>
      <c r="C135" s="238"/>
      <c r="D135" s="569"/>
      <c r="E135" s="141"/>
      <c r="F135" s="159"/>
      <c r="G135" s="35"/>
      <c r="H135" s="319"/>
      <c r="I135" s="319"/>
    </row>
    <row r="136" ht="15.0" customHeight="1">
      <c r="A136" s="587">
        <v>129</v>
      </c>
      <c r="B136" s="185"/>
      <c r="C136" s="238"/>
      <c r="D136" s="569"/>
      <c r="E136" s="141"/>
      <c r="F136" s="159"/>
      <c r="G136" s="35"/>
      <c r="H136" s="319"/>
      <c r="I136" s="319"/>
    </row>
    <row r="137" ht="15.0" customHeight="1">
      <c r="A137" s="587">
        <v>130</v>
      </c>
      <c r="B137" s="185"/>
      <c r="C137" s="238"/>
      <c r="D137" s="569"/>
      <c r="E137" s="141"/>
      <c r="F137" s="159"/>
      <c r="G137" s="35"/>
      <c r="H137" s="319"/>
      <c r="I137" s="319"/>
    </row>
    <row r="138" ht="15.0" customHeight="1">
      <c r="A138" s="587">
        <v>131</v>
      </c>
      <c r="B138" s="185"/>
      <c r="C138" s="238"/>
      <c r="D138" s="569"/>
      <c r="E138" s="141"/>
      <c r="F138" s="159"/>
      <c r="G138" s="35"/>
      <c r="H138" s="319"/>
      <c r="I138" s="319"/>
    </row>
    <row r="139" ht="15.0" customHeight="1">
      <c r="A139" s="587">
        <v>132</v>
      </c>
      <c r="B139" s="185"/>
      <c r="C139" s="238"/>
      <c r="D139" s="569"/>
      <c r="E139" s="141"/>
      <c r="F139" s="159"/>
      <c r="G139" s="35"/>
      <c r="H139" s="319"/>
      <c r="I139" s="319"/>
    </row>
    <row r="140" ht="15.75" customHeight="1">
      <c r="A140" s="587">
        <v>133</v>
      </c>
      <c r="B140" s="185"/>
      <c r="C140" s="238"/>
      <c r="D140" s="569"/>
      <c r="E140" s="141"/>
      <c r="F140" s="159"/>
      <c r="G140" s="35"/>
      <c r="H140" s="319"/>
      <c r="I140" s="319"/>
    </row>
    <row r="141" ht="15.75" customHeight="1">
      <c r="A141" s="587">
        <v>134</v>
      </c>
      <c r="B141" s="185"/>
      <c r="C141" s="238"/>
      <c r="D141" s="569"/>
      <c r="E141" s="141"/>
      <c r="F141" s="159"/>
      <c r="G141" s="35"/>
      <c r="H141" s="319"/>
      <c r="I141" s="319"/>
    </row>
    <row r="142" ht="16.5" customHeight="1">
      <c r="A142" s="587">
        <v>135</v>
      </c>
      <c r="B142" s="185"/>
      <c r="C142" s="238"/>
      <c r="D142" s="569"/>
      <c r="E142" s="141"/>
      <c r="F142" s="159"/>
      <c r="G142" s="35"/>
      <c r="H142" s="319"/>
      <c r="I142" s="319"/>
    </row>
    <row r="143" ht="15.0" customHeight="1">
      <c r="A143" s="587">
        <v>136</v>
      </c>
      <c r="B143" s="185"/>
      <c r="C143" s="238"/>
      <c r="D143" s="569"/>
      <c r="E143" s="141"/>
      <c r="F143" s="159"/>
      <c r="G143" s="35"/>
      <c r="H143" s="319"/>
      <c r="I143" s="319"/>
    </row>
    <row r="144" ht="15.0" customHeight="1">
      <c r="A144" s="587">
        <v>137</v>
      </c>
      <c r="B144" s="185"/>
      <c r="C144" s="238"/>
      <c r="D144" s="569"/>
      <c r="E144" s="141"/>
      <c r="F144" s="159"/>
      <c r="G144" s="35"/>
      <c r="H144" s="319"/>
      <c r="I144" s="319"/>
    </row>
    <row r="145" ht="15.0" customHeight="1">
      <c r="A145" s="587">
        <v>138</v>
      </c>
      <c r="B145" s="185"/>
      <c r="C145" s="238"/>
      <c r="D145" s="569"/>
      <c r="E145" s="141"/>
      <c r="F145" s="159"/>
      <c r="G145" s="35"/>
      <c r="H145" s="319"/>
      <c r="I145" s="319"/>
    </row>
    <row r="146" ht="15.0" customHeight="1">
      <c r="A146" s="587">
        <v>139</v>
      </c>
      <c r="B146" s="185"/>
      <c r="C146" s="238"/>
      <c r="D146" s="569"/>
      <c r="E146" s="141"/>
      <c r="F146" s="159"/>
      <c r="G146" s="35"/>
      <c r="H146" s="319"/>
      <c r="I146" s="319"/>
    </row>
    <row r="147" ht="15.0" customHeight="1">
      <c r="A147" s="587">
        <v>140</v>
      </c>
      <c r="B147" s="185"/>
      <c r="C147" s="238"/>
      <c r="D147" s="569"/>
      <c r="E147" s="141"/>
      <c r="F147" s="159"/>
      <c r="G147" s="35"/>
      <c r="H147" s="319"/>
      <c r="I147" s="319"/>
    </row>
    <row r="148" ht="15.0" customHeight="1">
      <c r="A148" s="587">
        <v>141</v>
      </c>
      <c r="B148" s="185"/>
      <c r="C148" s="238"/>
      <c r="D148" s="569"/>
      <c r="E148" s="141"/>
      <c r="F148" s="159"/>
      <c r="G148" s="35"/>
      <c r="H148" s="319"/>
      <c r="I148" s="319"/>
    </row>
    <row r="149" ht="15.0" customHeight="1">
      <c r="A149" s="587">
        <v>142</v>
      </c>
      <c r="B149" s="185"/>
      <c r="C149" s="238"/>
      <c r="D149" s="569"/>
      <c r="E149" s="141"/>
      <c r="F149" s="159"/>
      <c r="G149" s="35"/>
      <c r="H149" s="319"/>
      <c r="I149" s="319"/>
    </row>
    <row r="150" ht="15.0" customHeight="1">
      <c r="A150" s="587">
        <v>143</v>
      </c>
      <c r="B150" s="185"/>
      <c r="C150" s="238"/>
      <c r="D150" s="569"/>
      <c r="E150" s="141"/>
      <c r="F150" s="159"/>
      <c r="G150" s="35"/>
      <c r="H150" s="319"/>
      <c r="I150" s="319"/>
    </row>
    <row r="151" ht="15.0" customHeight="1">
      <c r="A151" s="587">
        <v>144</v>
      </c>
      <c r="B151" s="185"/>
      <c r="C151" s="238"/>
      <c r="D151" s="569"/>
      <c r="E151" s="141"/>
      <c r="F151" s="159"/>
      <c r="G151" s="35"/>
      <c r="H151" s="319"/>
      <c r="I151" s="319"/>
    </row>
    <row r="152" ht="15.0" customHeight="1">
      <c r="A152" s="587">
        <v>145</v>
      </c>
      <c r="B152" s="185"/>
      <c r="C152" s="238"/>
      <c r="D152" s="569"/>
      <c r="E152" s="141"/>
      <c r="F152" s="159"/>
      <c r="G152" s="35"/>
      <c r="H152" s="319"/>
      <c r="I152" s="319"/>
    </row>
    <row r="153" ht="15.0" customHeight="1">
      <c r="A153" s="587">
        <v>146</v>
      </c>
      <c r="B153" s="185"/>
      <c r="C153" s="238"/>
      <c r="D153" s="569"/>
      <c r="E153" s="141"/>
      <c r="F153" s="159"/>
      <c r="G153" s="35"/>
      <c r="H153" s="319"/>
      <c r="I153" s="319"/>
    </row>
    <row r="154" ht="15.0" customHeight="1">
      <c r="A154" s="587">
        <v>147</v>
      </c>
      <c r="B154" s="185"/>
      <c r="C154" s="238"/>
      <c r="D154" s="569"/>
      <c r="E154" s="141"/>
      <c r="F154" s="159"/>
      <c r="G154" s="35"/>
      <c r="H154" s="319"/>
      <c r="I154" s="319"/>
    </row>
    <row r="155" ht="15.0" customHeight="1">
      <c r="A155" s="587">
        <v>148</v>
      </c>
      <c r="B155" s="185"/>
      <c r="C155" s="238"/>
      <c r="D155" s="569"/>
      <c r="E155" s="141"/>
      <c r="F155" s="159"/>
      <c r="G155" s="35"/>
      <c r="H155" s="319"/>
      <c r="I155" s="319"/>
    </row>
    <row r="156" ht="15.0" customHeight="1">
      <c r="A156" s="587">
        <v>149</v>
      </c>
      <c r="B156" s="185"/>
      <c r="C156" s="238"/>
      <c r="D156" s="569"/>
      <c r="E156" s="328"/>
      <c r="F156" s="159"/>
      <c r="G156" s="35"/>
      <c r="H156" s="319"/>
      <c r="I156" s="319"/>
    </row>
    <row r="157" ht="15.0" customHeight="1">
      <c r="A157" s="194"/>
      <c r="B157" s="253"/>
      <c r="C157" s="318"/>
      <c r="D157" s="273"/>
      <c r="E157" s="526"/>
      <c r="F157" s="159"/>
      <c r="G157" s="35"/>
      <c r="H157" s="319"/>
      <c r="I157" s="319"/>
    </row>
    <row r="158" ht="15.0" customHeight="1">
      <c r="A158" s="641" t="s">
        <v>131</v>
      </c>
      <c r="B158" s="422"/>
      <c r="C158" s="393"/>
      <c r="D158" s="507"/>
      <c r="E158" s="526"/>
      <c r="F158" s="159"/>
      <c r="G158" s="35"/>
      <c r="H158" s="319"/>
      <c r="I158" s="319"/>
    </row>
    <row r="159" ht="15.0" customHeight="1">
      <c r="A159" s="408">
        <v>150</v>
      </c>
      <c r="B159" s="12" t="s">
        <v>132</v>
      </c>
      <c r="C159" s="238">
        <v>480</v>
      </c>
      <c r="D159" s="569">
        <v>105000</v>
      </c>
      <c r="E159" s="638"/>
      <c r="F159" s="159"/>
      <c r="G159" s="35"/>
      <c r="H159" s="319"/>
      <c r="I159" s="319"/>
    </row>
    <row r="160" ht="15.0" customHeight="1">
      <c r="A160" s="408">
        <v>151</v>
      </c>
      <c r="B160" s="12" t="s">
        <v>133</v>
      </c>
      <c r="C160" s="238">
        <v>520</v>
      </c>
      <c r="D160" s="569">
        <v>150000</v>
      </c>
      <c r="E160" s="141"/>
      <c r="F160" s="159"/>
      <c r="G160" s="35"/>
      <c r="H160" s="319"/>
      <c r="I160" s="319"/>
    </row>
    <row r="161" ht="15.0" customHeight="1">
      <c r="A161" s="408">
        <v>152</v>
      </c>
      <c r="B161" s="12" t="s">
        <v>134</v>
      </c>
      <c r="C161" s="238">
        <v>760</v>
      </c>
      <c r="D161" s="569">
        <v>235000</v>
      </c>
      <c r="E161" s="141"/>
      <c r="F161" s="159"/>
      <c r="G161" s="35"/>
      <c r="H161" s="319"/>
      <c r="I161" s="319"/>
    </row>
    <row r="162" ht="15.0" customHeight="1">
      <c r="A162" s="408">
        <v>153</v>
      </c>
      <c r="B162" s="12" t="s">
        <v>135</v>
      </c>
      <c r="C162" s="238">
        <v>940</v>
      </c>
      <c r="D162" s="569">
        <v>380000</v>
      </c>
      <c r="E162" s="141"/>
      <c r="F162" s="159"/>
      <c r="G162" s="35"/>
      <c r="H162" s="319"/>
      <c r="I162" s="319"/>
    </row>
    <row r="163" ht="15.0" customHeight="1">
      <c r="A163" s="408">
        <v>154</v>
      </c>
      <c r="B163" s="12" t="s">
        <v>136</v>
      </c>
      <c r="C163" s="238">
        <v>980</v>
      </c>
      <c r="D163" s="569">
        <v>430000</v>
      </c>
      <c r="E163" s="141"/>
      <c r="F163" s="159"/>
      <c r="G163" s="35"/>
      <c r="H163" s="319"/>
      <c r="I163" s="319"/>
    </row>
    <row r="164" ht="15.0" customHeight="1">
      <c r="A164" s="408">
        <v>155</v>
      </c>
      <c r="B164" s="12" t="s">
        <v>137</v>
      </c>
      <c r="C164" s="238">
        <v>810</v>
      </c>
      <c r="D164" s="569">
        <v>415000</v>
      </c>
      <c r="E164" s="141"/>
      <c r="F164" s="159"/>
      <c r="G164" s="35"/>
      <c r="H164" s="319"/>
      <c r="I164" s="319"/>
    </row>
    <row r="165" ht="15.0" customHeight="1">
      <c r="A165" s="408">
        <v>156</v>
      </c>
      <c r="B165" s="12" t="s">
        <v>138</v>
      </c>
      <c r="C165" s="238">
        <v>20</v>
      </c>
      <c r="D165" s="569">
        <v>38000</v>
      </c>
      <c r="E165" s="141"/>
      <c r="F165" s="159"/>
      <c r="G165" s="35"/>
      <c r="H165" s="319"/>
      <c r="I165" s="319"/>
    </row>
    <row r="166" ht="15.0" customHeight="1">
      <c r="A166" s="408">
        <v>157</v>
      </c>
      <c r="B166" s="12"/>
      <c r="C166" s="238"/>
      <c r="D166" s="569"/>
      <c r="E166" s="141"/>
      <c r="F166" s="159"/>
      <c r="G166" s="35"/>
      <c r="H166" s="319"/>
      <c r="I166" s="319"/>
    </row>
    <row r="167" ht="15.0" customHeight="1">
      <c r="A167" s="408">
        <v>158</v>
      </c>
      <c r="B167" s="12"/>
      <c r="C167" s="238"/>
      <c r="D167" s="569"/>
      <c r="E167" s="141" t="s">
        <v>78</v>
      </c>
      <c r="F167" s="159"/>
      <c r="G167" s="35"/>
      <c r="H167" s="319"/>
      <c r="I167" s="319"/>
    </row>
    <row r="168" ht="15.0" customHeight="1">
      <c r="A168" s="408">
        <v>159</v>
      </c>
      <c r="B168" s="12"/>
      <c r="C168" s="238"/>
      <c r="D168" s="569"/>
      <c r="E168" s="141"/>
      <c r="F168" s="159"/>
      <c r="G168" s="35"/>
      <c r="H168" s="319"/>
      <c r="I168" s="319"/>
    </row>
    <row r="169" ht="15.0" customHeight="1">
      <c r="A169" s="408">
        <v>160</v>
      </c>
      <c r="B169" s="12"/>
      <c r="C169" s="238"/>
      <c r="D169" s="569"/>
      <c r="E169" s="141"/>
      <c r="F169" s="159"/>
      <c r="G169" s="35"/>
      <c r="H169" s="319"/>
      <c r="I169" s="319"/>
    </row>
    <row r="170" ht="15.0" customHeight="1">
      <c r="A170" s="408">
        <v>161</v>
      </c>
      <c r="B170" s="12"/>
      <c r="C170" s="238"/>
      <c r="D170" s="569"/>
      <c r="E170" s="141"/>
      <c r="F170" s="159"/>
      <c r="G170" s="35"/>
      <c r="H170" s="319"/>
      <c r="I170" s="319"/>
    </row>
    <row r="171" ht="15.0" customHeight="1">
      <c r="A171" s="408">
        <v>162</v>
      </c>
      <c r="B171" s="12"/>
      <c r="C171" s="238"/>
      <c r="D171" s="569"/>
      <c r="E171" s="141"/>
      <c r="F171" s="159"/>
      <c r="G171" s="35"/>
      <c r="H171" s="319"/>
      <c r="I171" s="319"/>
    </row>
    <row r="172" ht="15.0" customHeight="1">
      <c r="A172" s="408">
        <v>163</v>
      </c>
      <c r="B172" s="12"/>
      <c r="C172" s="238"/>
      <c r="D172" s="569"/>
      <c r="E172" s="141"/>
      <c r="F172" s="159"/>
      <c r="G172" s="35"/>
      <c r="H172" s="319"/>
      <c r="I172" s="319"/>
    </row>
    <row r="173" ht="15.0" customHeight="1">
      <c r="A173" s="408">
        <v>164</v>
      </c>
      <c r="B173" s="12"/>
      <c r="C173" s="238"/>
      <c r="D173" s="569"/>
      <c r="E173" s="141"/>
      <c r="F173" s="159"/>
      <c r="G173" s="35"/>
      <c r="H173" s="319"/>
      <c r="I173" s="319"/>
    </row>
    <row r="174" ht="15.0" customHeight="1">
      <c r="A174" s="408">
        <v>165</v>
      </c>
      <c r="B174" s="12"/>
      <c r="C174" s="238"/>
      <c r="D174" s="569"/>
      <c r="E174" s="141"/>
      <c r="F174" s="159"/>
      <c r="G174" s="35"/>
      <c r="H174" s="319"/>
      <c r="I174" s="319"/>
    </row>
    <row r="175" ht="15.75" customHeight="1">
      <c r="A175" s="408">
        <v>166</v>
      </c>
      <c r="B175" s="12"/>
      <c r="C175" s="238"/>
      <c r="D175" s="569"/>
      <c r="E175" s="141"/>
      <c r="F175" s="159"/>
      <c r="G175" s="35"/>
      <c r="H175" s="319"/>
      <c r="I175" s="319"/>
    </row>
    <row r="176" ht="15.75" customHeight="1">
      <c r="A176" s="408">
        <v>167</v>
      </c>
      <c r="B176" s="12"/>
      <c r="C176" s="238"/>
      <c r="D176" s="569"/>
      <c r="E176" s="141"/>
      <c r="F176" s="159"/>
      <c r="G176" s="35"/>
      <c r="H176" s="319"/>
      <c r="I176" s="319"/>
    </row>
    <row r="177" ht="16.5" customHeight="1">
      <c r="A177" s="408">
        <v>168</v>
      </c>
      <c r="B177" s="12"/>
      <c r="C177" s="238"/>
      <c r="D177" s="569"/>
      <c r="E177" s="141"/>
      <c r="F177" s="159"/>
      <c r="G177" s="35"/>
      <c r="H177" s="319"/>
      <c r="I177" s="319"/>
    </row>
    <row r="178" ht="15.0" customHeight="1">
      <c r="A178" s="408">
        <v>169</v>
      </c>
      <c r="B178" s="12"/>
      <c r="C178" s="238"/>
      <c r="D178" s="569"/>
      <c r="E178" s="141"/>
      <c r="F178" s="159"/>
      <c r="G178" s="35"/>
      <c r="H178" s="319"/>
      <c r="I178" s="319"/>
    </row>
    <row r="179" ht="15.0" customHeight="1">
      <c r="A179" s="408">
        <v>170</v>
      </c>
      <c r="B179" s="12" t="s">
        <v>139</v>
      </c>
      <c r="C179" s="238">
        <v>30</v>
      </c>
      <c r="D179" s="569">
        <v>21000</v>
      </c>
      <c r="E179" s="141"/>
      <c r="F179" s="159"/>
      <c r="G179" s="35"/>
      <c r="H179" s="319"/>
      <c r="I179" s="319"/>
    </row>
    <row r="180" ht="15.0" customHeight="1">
      <c r="A180" s="408">
        <v>171</v>
      </c>
      <c r="B180" s="12" t="s">
        <v>140</v>
      </c>
      <c r="C180" s="238">
        <v>30</v>
      </c>
      <c r="D180" s="569">
        <v>32000</v>
      </c>
      <c r="E180" s="141"/>
      <c r="F180" s="159"/>
      <c r="G180" s="35"/>
      <c r="H180" s="319"/>
      <c r="I180" s="319"/>
    </row>
    <row r="181" ht="15.0" customHeight="1">
      <c r="A181" s="408">
        <v>172</v>
      </c>
      <c r="B181" s="12" t="s">
        <v>141</v>
      </c>
      <c r="C181" s="238">
        <v>60</v>
      </c>
      <c r="D181" s="569">
        <v>54000</v>
      </c>
      <c r="E181" s="141"/>
      <c r="F181" s="159"/>
      <c r="G181" s="35"/>
      <c r="H181" s="319"/>
      <c r="I181" s="319"/>
    </row>
    <row r="182" ht="15.0" customHeight="1">
      <c r="A182" s="408">
        <v>173</v>
      </c>
      <c r="B182" s="12" t="s">
        <v>142</v>
      </c>
      <c r="C182" s="238">
        <v>90</v>
      </c>
      <c r="D182" s="569">
        <v>65000</v>
      </c>
      <c r="E182" s="141"/>
      <c r="F182" s="159"/>
      <c r="G182" s="35"/>
      <c r="H182" s="319"/>
      <c r="I182" s="319"/>
    </row>
    <row r="183" ht="15.0" customHeight="1">
      <c r="A183" s="408">
        <v>174</v>
      </c>
      <c r="B183" s="12" t="s">
        <v>143</v>
      </c>
      <c r="C183" s="238">
        <v>110</v>
      </c>
      <c r="D183" s="569">
        <v>79000</v>
      </c>
      <c r="E183" s="141"/>
      <c r="F183" s="159"/>
      <c r="G183" s="35"/>
      <c r="H183" s="319"/>
      <c r="I183" s="319"/>
    </row>
    <row r="184" ht="15.0" customHeight="1">
      <c r="A184" s="408">
        <v>175</v>
      </c>
      <c r="B184" s="12" t="s">
        <v>144</v>
      </c>
      <c r="C184" s="238">
        <v>110</v>
      </c>
      <c r="D184" s="569">
        <v>79000</v>
      </c>
      <c r="E184" s="141"/>
      <c r="F184" s="159"/>
      <c r="G184" s="35"/>
      <c r="H184" s="319"/>
      <c r="I184" s="319"/>
    </row>
    <row r="185" ht="15.0" customHeight="1">
      <c r="A185" s="408">
        <v>176</v>
      </c>
      <c r="B185" s="12" t="s">
        <v>145</v>
      </c>
      <c r="C185" s="238">
        <v>30</v>
      </c>
      <c r="D185" s="569">
        <v>18000</v>
      </c>
      <c r="E185" s="141"/>
      <c r="F185" s="159"/>
      <c r="G185" s="35"/>
      <c r="H185" s="319"/>
      <c r="I185" s="319"/>
    </row>
    <row r="186" ht="15.0" customHeight="1">
      <c r="A186" s="408">
        <v>177</v>
      </c>
      <c r="B186" s="12" t="s">
        <v>146</v>
      </c>
      <c r="C186" s="238">
        <v>30</v>
      </c>
      <c r="D186" s="569">
        <v>28000</v>
      </c>
      <c r="E186" s="141"/>
      <c r="F186" s="159"/>
      <c r="G186" s="35"/>
      <c r="H186" s="319"/>
      <c r="I186" s="319"/>
    </row>
    <row r="187" ht="15.0" customHeight="1">
      <c r="A187" s="408">
        <v>178</v>
      </c>
      <c r="B187" s="12" t="s">
        <v>147</v>
      </c>
      <c r="C187" s="487">
        <v>60</v>
      </c>
      <c r="D187" s="91">
        <v>49000</v>
      </c>
      <c r="E187" s="141"/>
      <c r="F187" s="159"/>
      <c r="G187" s="35"/>
      <c r="H187" s="319"/>
      <c r="I187" s="319"/>
    </row>
    <row r="188" ht="15.0" customHeight="1">
      <c r="A188" s="408">
        <v>179</v>
      </c>
      <c r="B188" s="12" t="s">
        <v>148</v>
      </c>
      <c r="C188" s="487">
        <v>40</v>
      </c>
      <c r="D188" s="91">
        <v>45000</v>
      </c>
      <c r="E188" s="141"/>
      <c r="F188" s="159"/>
      <c r="G188" s="35"/>
      <c r="H188" s="319"/>
      <c r="I188" s="319"/>
    </row>
    <row r="189" ht="15.0" customHeight="1">
      <c r="A189" s="408">
        <v>180</v>
      </c>
      <c r="B189" s="12" t="s">
        <v>149</v>
      </c>
      <c r="C189" s="487">
        <v>30</v>
      </c>
      <c r="D189" s="91">
        <v>76000</v>
      </c>
      <c r="E189" s="141"/>
      <c r="F189" s="159"/>
      <c r="G189" s="35"/>
      <c r="H189" s="319"/>
      <c r="I189" s="319"/>
    </row>
    <row r="190" ht="15.0" customHeight="1">
      <c r="A190" s="408">
        <v>181</v>
      </c>
      <c r="B190" s="12" t="s">
        <v>150</v>
      </c>
      <c r="C190" s="487">
        <v>20</v>
      </c>
      <c r="D190" s="91">
        <v>45000</v>
      </c>
      <c r="E190" s="141"/>
      <c r="F190" s="159"/>
      <c r="G190" s="35"/>
      <c r="H190" s="319"/>
      <c r="I190" s="319"/>
    </row>
    <row r="191" ht="15.0" customHeight="1">
      <c r="A191" s="408">
        <v>182</v>
      </c>
      <c r="B191" s="12" t="s">
        <v>151</v>
      </c>
      <c r="C191" s="487">
        <v>30</v>
      </c>
      <c r="D191" s="91">
        <v>14000</v>
      </c>
      <c r="E191" s="141"/>
      <c r="F191" s="159"/>
      <c r="G191" s="35"/>
      <c r="H191" s="319"/>
      <c r="I191" s="319"/>
    </row>
    <row r="192" ht="15.0" customHeight="1">
      <c r="A192" s="408">
        <v>183</v>
      </c>
      <c r="B192" s="12" t="s">
        <v>152</v>
      </c>
      <c r="C192" s="487">
        <v>20</v>
      </c>
      <c r="D192" s="91">
        <v>34000</v>
      </c>
      <c r="E192" s="141"/>
      <c r="F192" s="159"/>
      <c r="G192" s="35"/>
      <c r="H192" s="319"/>
      <c r="I192" s="319"/>
    </row>
    <row r="193" ht="15.0" customHeight="1">
      <c r="A193" s="408">
        <v>184</v>
      </c>
      <c r="B193" s="12"/>
      <c r="C193" s="487"/>
      <c r="D193" s="91"/>
      <c r="E193" s="141"/>
      <c r="F193" s="159"/>
      <c r="G193" s="35"/>
      <c r="H193" s="319"/>
      <c r="I193" s="319"/>
    </row>
    <row r="194" ht="15.0" customHeight="1">
      <c r="A194" s="408">
        <v>185</v>
      </c>
      <c r="B194" s="12"/>
      <c r="C194" s="487"/>
      <c r="D194" s="91"/>
      <c r="E194" s="141"/>
      <c r="F194" s="159"/>
      <c r="G194" s="35"/>
      <c r="H194" s="319"/>
      <c r="I194" s="319"/>
    </row>
    <row r="195" ht="15.0" customHeight="1">
      <c r="A195" s="408">
        <v>186</v>
      </c>
      <c r="B195" s="12"/>
      <c r="C195" s="487"/>
      <c r="D195" s="91"/>
      <c r="E195" s="141"/>
      <c r="F195" s="159"/>
      <c r="G195" s="35"/>
      <c r="H195" s="319"/>
      <c r="I195" s="319"/>
    </row>
    <row r="196" ht="15.0" customHeight="1">
      <c r="A196" s="408">
        <v>187</v>
      </c>
      <c r="B196" s="12"/>
      <c r="C196" s="238"/>
      <c r="D196" s="569"/>
      <c r="E196" s="141"/>
      <c r="F196" s="159"/>
      <c r="G196" s="35"/>
      <c r="H196" s="319"/>
      <c r="I196" s="319"/>
    </row>
    <row r="197" ht="15.75" customHeight="1">
      <c r="A197" s="408">
        <v>188</v>
      </c>
      <c r="B197" s="12"/>
      <c r="C197" s="238"/>
      <c r="D197" s="569"/>
      <c r="E197" s="141"/>
      <c r="F197" s="159"/>
      <c r="G197" s="35"/>
      <c r="H197" s="319"/>
      <c r="I197" s="319"/>
    </row>
    <row r="198" ht="15.75" customHeight="1">
      <c r="A198" s="408">
        <v>189</v>
      </c>
      <c r="B198" s="12"/>
      <c r="C198" s="238"/>
      <c r="D198" s="569"/>
      <c r="E198" s="141"/>
      <c r="F198" s="159"/>
      <c r="G198" s="35"/>
      <c r="H198" s="319"/>
      <c r="I198" s="319"/>
    </row>
    <row r="199" ht="16.5" customHeight="1">
      <c r="A199" s="408">
        <v>190</v>
      </c>
      <c r="B199" s="12"/>
      <c r="C199" s="238"/>
      <c r="D199" s="569"/>
      <c r="E199" s="141"/>
      <c r="F199" s="159"/>
      <c r="G199" s="35"/>
      <c r="H199" s="319"/>
      <c r="I199" s="319"/>
    </row>
    <row r="200" ht="15.0" customHeight="1">
      <c r="A200" s="408">
        <v>191</v>
      </c>
      <c r="B200" s="12"/>
      <c r="C200" s="238"/>
      <c r="D200" s="569"/>
      <c r="E200" s="141"/>
      <c r="F200" s="159"/>
      <c r="G200" s="35"/>
      <c r="H200" s="319"/>
      <c r="I200" s="319"/>
    </row>
    <row r="201" ht="15.0" customHeight="1">
      <c r="A201" s="408">
        <v>192</v>
      </c>
      <c r="B201" s="12"/>
      <c r="C201" s="238"/>
      <c r="D201" s="569"/>
      <c r="E201" s="141"/>
      <c r="F201" s="159"/>
      <c r="G201" s="35"/>
      <c r="H201" s="319"/>
      <c r="I201" s="319"/>
    </row>
    <row r="202" ht="15.0" customHeight="1">
      <c r="A202" s="408">
        <v>193</v>
      </c>
      <c r="B202" s="12"/>
      <c r="C202" s="238"/>
      <c r="D202" s="569"/>
      <c r="E202" s="141"/>
      <c r="F202" s="159"/>
      <c r="G202" s="35"/>
      <c r="H202" s="319"/>
      <c r="I202" s="319"/>
    </row>
    <row r="203" ht="15.0" customHeight="1">
      <c r="A203" s="408">
        <v>194</v>
      </c>
      <c r="B203" s="12"/>
      <c r="C203" s="238"/>
      <c r="D203" s="569"/>
      <c r="E203" s="141"/>
      <c r="F203" s="159"/>
      <c r="G203" s="35"/>
      <c r="H203" s="319"/>
      <c r="I203" s="319"/>
    </row>
    <row r="204" ht="15.0" customHeight="1">
      <c r="A204" s="408">
        <v>195</v>
      </c>
      <c r="B204" s="12" t="s">
        <v>153</v>
      </c>
      <c r="C204" s="238">
        <v>5</v>
      </c>
      <c r="D204" s="569">
        <v>7200</v>
      </c>
      <c r="E204" s="141"/>
      <c r="F204" s="159"/>
      <c r="G204" s="35"/>
      <c r="H204" s="319"/>
      <c r="I204" s="319"/>
    </row>
    <row r="205" ht="15.0" customHeight="1">
      <c r="A205" s="408">
        <v>196</v>
      </c>
      <c r="B205" s="12" t="s">
        <v>154</v>
      </c>
      <c r="C205" s="238">
        <v>5</v>
      </c>
      <c r="D205" s="569">
        <v>5100</v>
      </c>
      <c r="E205" s="141"/>
      <c r="F205" s="159"/>
      <c r="G205" s="35"/>
      <c r="H205" s="319"/>
      <c r="I205" s="319"/>
    </row>
    <row r="206" ht="15.0" customHeight="1">
      <c r="A206" s="408">
        <v>197</v>
      </c>
      <c r="B206" s="12" t="s">
        <v>155</v>
      </c>
      <c r="C206" s="238">
        <v>5</v>
      </c>
      <c r="D206" s="569">
        <v>13200</v>
      </c>
      <c r="E206" s="141"/>
      <c r="F206" s="159"/>
      <c r="G206" s="35"/>
      <c r="H206" s="319"/>
      <c r="I206" s="319"/>
    </row>
    <row r="207" ht="15.0" customHeight="1">
      <c r="A207" s="408">
        <v>198</v>
      </c>
      <c r="B207" s="12"/>
      <c r="C207" s="238"/>
      <c r="D207" s="569"/>
      <c r="E207" s="141"/>
      <c r="F207" s="159"/>
      <c r="G207" s="35"/>
      <c r="H207" s="319"/>
      <c r="I207" s="319"/>
    </row>
    <row r="208" ht="15.0" customHeight="1">
      <c r="A208" s="408">
        <v>199</v>
      </c>
      <c r="B208" s="12"/>
      <c r="C208" s="238"/>
      <c r="D208" s="569"/>
      <c r="E208" s="141"/>
      <c r="F208" s="159"/>
      <c r="G208" s="35"/>
      <c r="H208" s="319"/>
      <c r="I208" s="319"/>
    </row>
    <row r="209" ht="15.75" customHeight="1">
      <c r="A209" s="194"/>
      <c r="B209" s="253"/>
      <c r="C209" s="318"/>
      <c r="D209" s="273"/>
      <c r="E209" s="141"/>
      <c r="F209" s="159"/>
      <c r="G209" s="35"/>
      <c r="H209" s="319"/>
      <c r="I209" s="319"/>
    </row>
    <row r="210" ht="15.75" customHeight="1">
      <c r="A210" s="361" t="s">
        <v>156</v>
      </c>
      <c r="B210" s="2"/>
      <c r="C210" s="483"/>
      <c r="D210" s="316"/>
      <c r="E210" s="141"/>
      <c r="F210" s="159"/>
      <c r="G210" s="35"/>
      <c r="H210" s="319"/>
      <c r="I210" s="319"/>
    </row>
    <row r="211" ht="16.5" customHeight="1">
      <c r="A211" s="532">
        <v>200</v>
      </c>
      <c r="B211" s="25" t="s">
        <v>157</v>
      </c>
      <c r="C211" s="341">
        <v>10</v>
      </c>
      <c r="D211" s="414">
        <v>7200</v>
      </c>
      <c r="E211" s="141"/>
      <c r="F211" s="159"/>
      <c r="G211" s="35"/>
      <c r="H211" s="319"/>
      <c r="I211" s="319"/>
    </row>
    <row r="212" ht="15.0" customHeight="1">
      <c r="A212" s="532">
        <v>201</v>
      </c>
      <c r="B212" s="25" t="s">
        <v>158</v>
      </c>
      <c r="C212" s="341">
        <v>10</v>
      </c>
      <c r="D212" s="414">
        <v>24000</v>
      </c>
      <c r="E212" s="141"/>
      <c r="F212" s="159"/>
      <c r="G212" s="35"/>
      <c r="H212" s="319"/>
      <c r="I212" s="319"/>
    </row>
    <row r="213" ht="15.0" customHeight="1">
      <c r="A213" s="532">
        <v>202</v>
      </c>
      <c r="B213" s="25" t="s">
        <v>159</v>
      </c>
      <c r="C213" s="341">
        <v>50</v>
      </c>
      <c r="D213" s="414">
        <v>35000</v>
      </c>
      <c r="E213" s="141"/>
      <c r="F213" s="159"/>
      <c r="G213" s="35"/>
      <c r="H213" s="319"/>
      <c r="I213" s="319"/>
    </row>
    <row r="214" ht="15.0" customHeight="1">
      <c r="A214" s="532">
        <v>203</v>
      </c>
      <c r="B214" s="25" t="s">
        <v>160</v>
      </c>
      <c r="C214" s="341">
        <v>70</v>
      </c>
      <c r="D214" s="414">
        <v>45000</v>
      </c>
      <c r="E214" s="141"/>
      <c r="F214" s="159"/>
      <c r="G214" s="35"/>
      <c r="H214" s="319"/>
      <c r="I214" s="319"/>
    </row>
    <row r="215" ht="15.0" customHeight="1">
      <c r="A215" s="532">
        <v>204</v>
      </c>
      <c r="B215" s="25" t="s">
        <v>161</v>
      </c>
      <c r="C215" s="341">
        <v>90</v>
      </c>
      <c r="D215" s="414">
        <v>52000</v>
      </c>
      <c r="E215" s="141"/>
      <c r="F215" s="159"/>
      <c r="G215" s="35"/>
      <c r="H215" s="319"/>
      <c r="I215" s="319"/>
    </row>
    <row r="216" ht="15.0" customHeight="1">
      <c r="A216" s="532">
        <v>205</v>
      </c>
      <c r="B216" s="25" t="s">
        <v>162</v>
      </c>
      <c r="C216" s="341">
        <v>80</v>
      </c>
      <c r="D216" s="414">
        <v>54000</v>
      </c>
      <c r="E216" s="141"/>
      <c r="F216" s="159"/>
      <c r="G216" s="35"/>
      <c r="H216" s="319"/>
      <c r="I216" s="319"/>
    </row>
    <row r="217" ht="15.0" customHeight="1">
      <c r="A217" s="532">
        <v>206</v>
      </c>
      <c r="B217" s="25" t="s">
        <v>163</v>
      </c>
      <c r="C217" s="341">
        <v>40</v>
      </c>
      <c r="D217" s="414">
        <v>60000</v>
      </c>
      <c r="E217" s="141"/>
      <c r="F217" s="159"/>
      <c r="G217" s="35"/>
      <c r="H217" s="319"/>
      <c r="I217" s="319"/>
    </row>
    <row r="218" ht="15.0" customHeight="1">
      <c r="A218" s="532">
        <v>207</v>
      </c>
      <c r="B218" s="25" t="s">
        <v>164</v>
      </c>
      <c r="C218" s="341">
        <v>90</v>
      </c>
      <c r="D218" s="414">
        <v>75000</v>
      </c>
      <c r="E218" s="141"/>
      <c r="F218" s="159"/>
      <c r="G218" s="35"/>
      <c r="H218" s="319"/>
      <c r="I218" s="319"/>
    </row>
    <row r="219" ht="15.0" customHeight="1">
      <c r="A219" s="532">
        <v>208</v>
      </c>
      <c r="B219" s="25" t="s">
        <v>165</v>
      </c>
      <c r="C219" s="341">
        <v>120</v>
      </c>
      <c r="D219" s="414">
        <v>98000</v>
      </c>
      <c r="E219" s="141"/>
      <c r="F219" s="159"/>
      <c r="G219" s="35"/>
      <c r="H219" s="319"/>
      <c r="I219" s="319"/>
    </row>
    <row r="220" ht="15.0" customHeight="1">
      <c r="A220" s="532">
        <v>209</v>
      </c>
      <c r="B220" s="25" t="s">
        <v>166</v>
      </c>
      <c r="C220" s="341">
        <v>40</v>
      </c>
      <c r="D220" s="414">
        <v>55000</v>
      </c>
      <c r="E220" s="141"/>
      <c r="F220" s="159"/>
      <c r="G220" s="35"/>
      <c r="H220" s="319"/>
      <c r="I220" s="319"/>
    </row>
    <row r="221" ht="15.0" customHeight="1">
      <c r="A221" s="532">
        <v>210</v>
      </c>
      <c r="B221" s="25" t="s">
        <v>167</v>
      </c>
      <c r="C221" s="341">
        <v>20</v>
      </c>
      <c r="D221" s="414">
        <v>20000</v>
      </c>
      <c r="E221" s="141"/>
      <c r="F221" s="159"/>
      <c r="G221" s="35"/>
      <c r="H221" s="319"/>
      <c r="I221" s="319"/>
    </row>
    <row r="222" ht="15.0" customHeight="1">
      <c r="A222" s="532">
        <v>211</v>
      </c>
      <c r="B222" s="25" t="s">
        <v>168</v>
      </c>
      <c r="C222" s="341">
        <v>40</v>
      </c>
      <c r="D222" s="414">
        <v>45000</v>
      </c>
      <c r="E222" s="141"/>
      <c r="F222" s="159"/>
      <c r="G222" s="35"/>
      <c r="H222" s="319"/>
      <c r="I222" s="319"/>
    </row>
    <row r="223" ht="15.0" customHeight="1">
      <c r="A223" s="532">
        <v>212</v>
      </c>
      <c r="B223" s="25" t="s">
        <v>169</v>
      </c>
      <c r="C223" s="341">
        <v>30</v>
      </c>
      <c r="D223" s="414">
        <v>42000</v>
      </c>
      <c r="E223" s="141"/>
      <c r="F223" s="159"/>
      <c r="G223" s="35"/>
      <c r="H223" s="319"/>
      <c r="I223" s="319"/>
    </row>
    <row r="224" ht="15.0" customHeight="1">
      <c r="A224" s="532">
        <v>213</v>
      </c>
      <c r="B224" s="25" t="s">
        <v>170</v>
      </c>
      <c r="C224" s="341">
        <v>80</v>
      </c>
      <c r="D224" s="414">
        <v>79000</v>
      </c>
      <c r="E224" s="141"/>
      <c r="F224" s="159"/>
      <c r="G224" s="35"/>
      <c r="H224" s="319"/>
      <c r="I224" s="319"/>
    </row>
    <row r="225" ht="15.0" customHeight="1">
      <c r="A225" s="532">
        <v>214</v>
      </c>
      <c r="B225" s="25"/>
      <c r="C225" s="341"/>
      <c r="D225" s="414"/>
      <c r="E225" s="141"/>
      <c r="F225" s="159"/>
      <c r="G225" s="35"/>
      <c r="H225" s="319"/>
      <c r="I225" s="319"/>
    </row>
    <row r="226" ht="15.0" customHeight="1">
      <c r="A226" s="532">
        <v>215</v>
      </c>
      <c r="B226" s="25"/>
      <c r="C226" s="341"/>
      <c r="D226" s="414"/>
      <c r="E226" s="141"/>
      <c r="F226" s="159"/>
      <c r="G226" s="35"/>
      <c r="H226" s="319"/>
      <c r="I226" s="319"/>
    </row>
    <row r="227" ht="15.0" customHeight="1">
      <c r="A227" s="532">
        <v>216</v>
      </c>
      <c r="B227" s="25"/>
      <c r="C227" s="670"/>
      <c r="D227" s="436"/>
      <c r="E227" s="141" t="s">
        <v>78</v>
      </c>
      <c r="F227" s="159"/>
      <c r="G227" s="35"/>
      <c r="H227" s="319"/>
      <c r="I227" s="319"/>
    </row>
    <row r="228" ht="15.0" customHeight="1">
      <c r="A228" s="532">
        <v>217</v>
      </c>
      <c r="B228" s="25"/>
      <c r="C228" s="670"/>
      <c r="D228" s="436"/>
      <c r="E228" s="141"/>
      <c r="F228" s="159"/>
      <c r="G228" s="35"/>
      <c r="H228" s="319"/>
      <c r="I228" s="319"/>
    </row>
    <row r="229" ht="15.0" customHeight="1">
      <c r="A229" s="532">
        <v>218</v>
      </c>
      <c r="B229" s="25"/>
      <c r="C229" s="670"/>
      <c r="D229" s="436"/>
      <c r="E229" s="141"/>
      <c r="F229" s="159"/>
      <c r="G229" s="35"/>
      <c r="H229" s="319"/>
      <c r="I229" s="319"/>
    </row>
    <row r="230" ht="15.0" customHeight="1">
      <c r="A230" s="532">
        <v>219</v>
      </c>
      <c r="B230" s="25"/>
      <c r="C230" s="670"/>
      <c r="D230" s="436"/>
      <c r="E230" s="141"/>
      <c r="F230" s="159"/>
      <c r="G230" s="35"/>
      <c r="H230" s="319"/>
      <c r="I230" s="319"/>
    </row>
    <row r="231" ht="15.0" customHeight="1">
      <c r="A231" s="532">
        <v>220</v>
      </c>
      <c r="B231" s="25"/>
      <c r="C231" s="670"/>
      <c r="D231" s="436"/>
      <c r="E231" s="141"/>
      <c r="F231" s="159"/>
      <c r="G231" s="35"/>
      <c r="H231" s="319"/>
      <c r="I231" s="319"/>
    </row>
    <row r="232" ht="15.0" customHeight="1">
      <c r="A232" s="532">
        <v>221</v>
      </c>
      <c r="B232" s="25"/>
      <c r="C232" s="670"/>
      <c r="D232" s="436"/>
      <c r="E232" s="141"/>
      <c r="F232" s="159"/>
      <c r="G232" s="35"/>
      <c r="H232" s="319"/>
      <c r="I232" s="319"/>
    </row>
    <row r="233" ht="15.75" customHeight="1">
      <c r="A233" s="532">
        <v>222</v>
      </c>
      <c r="B233" s="25"/>
      <c r="C233" s="670"/>
      <c r="D233" s="436"/>
      <c r="E233" s="141"/>
      <c r="F233" s="159"/>
      <c r="G233" s="35"/>
      <c r="H233" s="319"/>
      <c r="I233" s="319"/>
    </row>
    <row r="234" ht="15.75" customHeight="1">
      <c r="A234" s="532">
        <v>223</v>
      </c>
      <c r="B234" s="25"/>
      <c r="C234" s="670"/>
      <c r="D234" s="436"/>
      <c r="E234" s="141"/>
      <c r="F234" s="159"/>
      <c r="G234" s="35"/>
      <c r="H234" s="319"/>
      <c r="I234" s="319"/>
    </row>
    <row r="235" ht="16.5" customHeight="1">
      <c r="A235" s="532">
        <v>224</v>
      </c>
      <c r="B235" s="25"/>
      <c r="C235" s="670"/>
      <c r="D235" s="436"/>
      <c r="E235" s="141"/>
      <c r="F235" s="159"/>
      <c r="G235" s="35"/>
      <c r="H235" s="319"/>
      <c r="I235" s="319"/>
    </row>
    <row r="236" ht="15.0" customHeight="1">
      <c r="A236" s="532">
        <v>225</v>
      </c>
      <c r="B236" s="25"/>
      <c r="C236" s="670"/>
      <c r="D236" s="436"/>
      <c r="E236" s="141"/>
      <c r="F236" s="159"/>
      <c r="G236" s="35"/>
      <c r="H236" s="319"/>
      <c r="I236" s="319"/>
    </row>
    <row r="237" ht="15.0" customHeight="1">
      <c r="A237" s="532">
        <v>226</v>
      </c>
      <c r="B237" s="25"/>
      <c r="C237" s="670"/>
      <c r="D237" s="436"/>
      <c r="E237" s="141"/>
      <c r="F237" s="159"/>
      <c r="G237" s="35"/>
      <c r="H237" s="319"/>
      <c r="I237" s="319"/>
    </row>
    <row r="238" ht="15.0" customHeight="1">
      <c r="A238" s="532">
        <v>227</v>
      </c>
      <c r="B238" s="25"/>
      <c r="C238" s="670"/>
      <c r="D238" s="436"/>
      <c r="E238" s="141"/>
      <c r="F238" s="159"/>
      <c r="G238" s="35"/>
      <c r="H238" s="319"/>
      <c r="I238" s="319"/>
    </row>
    <row r="239" ht="15.0" customHeight="1">
      <c r="A239" s="532">
        <v>228</v>
      </c>
      <c r="B239" s="25"/>
      <c r="C239" s="670"/>
      <c r="D239" s="436"/>
      <c r="E239" s="141"/>
      <c r="F239" s="159"/>
      <c r="G239" s="35"/>
      <c r="H239" s="319"/>
      <c r="I239" s="319"/>
    </row>
    <row r="240" ht="15.0" customHeight="1">
      <c r="A240" s="532">
        <v>229</v>
      </c>
      <c r="B240" s="25"/>
      <c r="C240" s="341"/>
      <c r="D240" s="414"/>
      <c r="E240" s="141"/>
      <c r="F240" s="159"/>
      <c r="G240" s="35"/>
      <c r="H240" s="319"/>
      <c r="I240" s="319"/>
    </row>
    <row r="241" ht="15.0" customHeight="1">
      <c r="A241" s="532">
        <v>230</v>
      </c>
      <c r="B241" s="25"/>
      <c r="C241" s="341"/>
      <c r="D241" s="414"/>
      <c r="E241" s="141"/>
      <c r="F241" s="159"/>
      <c r="G241" s="35"/>
      <c r="H241" s="319"/>
      <c r="I241" s="319"/>
    </row>
    <row r="242" ht="15.0" customHeight="1">
      <c r="A242" s="532">
        <v>231</v>
      </c>
      <c r="B242" s="25"/>
      <c r="C242" s="341"/>
      <c r="D242" s="414"/>
      <c r="E242" s="141"/>
      <c r="F242" s="159"/>
      <c r="G242" s="35"/>
      <c r="H242" s="319"/>
      <c r="I242" s="319"/>
    </row>
    <row r="243" ht="15.75" customHeight="1">
      <c r="A243" s="532">
        <v>232</v>
      </c>
      <c r="B243" s="25"/>
      <c r="C243" s="341"/>
      <c r="D243" s="414"/>
      <c r="E243" s="141"/>
      <c r="F243" s="159"/>
      <c r="G243" s="35"/>
      <c r="H243" s="319"/>
      <c r="I243" s="319"/>
    </row>
    <row r="244" ht="15.75" customHeight="1">
      <c r="A244" s="532">
        <v>233</v>
      </c>
      <c r="B244" s="25"/>
      <c r="C244" s="341"/>
      <c r="D244" s="414"/>
      <c r="E244" s="141"/>
      <c r="F244" s="159"/>
      <c r="G244" s="35"/>
      <c r="H244" s="319"/>
      <c r="I244" s="319"/>
    </row>
    <row r="245" ht="16.5" customHeight="1">
      <c r="A245" s="532">
        <v>234</v>
      </c>
      <c r="B245" s="25"/>
      <c r="C245" s="341"/>
      <c r="D245" s="414"/>
      <c r="E245" s="141"/>
      <c r="F245" s="373"/>
      <c r="G245" s="451"/>
      <c r="H245" s="298"/>
      <c r="I245" s="319"/>
    </row>
    <row r="246" ht="15.0" customHeight="1">
      <c r="A246" s="532">
        <v>235</v>
      </c>
      <c r="B246" s="25"/>
      <c r="C246" s="341"/>
      <c r="D246" s="414"/>
      <c r="E246" s="141"/>
      <c r="F246" s="373"/>
      <c r="G246" s="451"/>
      <c r="H246" s="298"/>
      <c r="I246" s="319"/>
    </row>
    <row r="247" ht="15.0" customHeight="1">
      <c r="A247" s="532">
        <v>236</v>
      </c>
      <c r="B247" s="25"/>
      <c r="C247" s="341"/>
      <c r="D247" s="414"/>
      <c r="E247" s="141"/>
      <c r="F247" s="373"/>
      <c r="G247" s="451"/>
      <c r="H247" s="298"/>
      <c r="I247" s="319"/>
    </row>
    <row r="248" ht="15.0" customHeight="1">
      <c r="A248" s="532">
        <v>237</v>
      </c>
      <c r="B248" s="25"/>
      <c r="C248" s="341"/>
      <c r="D248" s="414"/>
      <c r="E248" s="141"/>
      <c r="F248" s="373"/>
      <c r="G248" s="451"/>
      <c r="H248" s="298"/>
      <c r="I248" s="319"/>
    </row>
    <row r="249" ht="15.0" customHeight="1">
      <c r="A249" s="532">
        <v>238</v>
      </c>
      <c r="B249" s="25"/>
      <c r="C249" s="341"/>
      <c r="D249" s="414"/>
      <c r="E249" s="141"/>
      <c r="F249" s="373"/>
      <c r="G249" s="451"/>
      <c r="H249" s="298"/>
      <c r="I249" s="319"/>
    </row>
    <row r="250" ht="15.0" customHeight="1">
      <c r="A250" s="532">
        <v>239</v>
      </c>
      <c r="B250" s="25"/>
      <c r="C250" s="341"/>
      <c r="D250" s="414"/>
      <c r="E250" s="141"/>
      <c r="F250" s="373"/>
      <c r="G250" s="451"/>
      <c r="H250" s="298"/>
      <c r="I250" s="319"/>
    </row>
    <row r="251" ht="15.0" customHeight="1">
      <c r="A251" s="532">
        <v>240</v>
      </c>
      <c r="B251" s="25"/>
      <c r="C251" s="341"/>
      <c r="D251" s="414"/>
      <c r="E251" s="141"/>
      <c r="F251" s="373"/>
      <c r="G251" s="451"/>
      <c r="H251" s="298"/>
      <c r="I251" s="319"/>
    </row>
    <row r="252" ht="15.0" customHeight="1">
      <c r="A252" s="532">
        <v>241</v>
      </c>
      <c r="B252" s="25"/>
      <c r="C252" s="341"/>
      <c r="D252" s="414"/>
      <c r="E252" s="141"/>
      <c r="F252" s="373"/>
      <c r="G252" s="451"/>
      <c r="H252" s="298"/>
      <c r="I252" s="319"/>
    </row>
    <row r="253" ht="15.0" customHeight="1">
      <c r="A253" s="532">
        <v>242</v>
      </c>
      <c r="B253" s="25"/>
      <c r="C253" s="341"/>
      <c r="D253" s="414"/>
      <c r="E253" s="141"/>
      <c r="F253" s="373"/>
      <c r="G253" s="451"/>
      <c r="H253" s="298"/>
      <c r="I253" s="319"/>
    </row>
    <row r="254" ht="15.0" customHeight="1">
      <c r="A254" s="532">
        <v>243</v>
      </c>
      <c r="B254" s="25"/>
      <c r="C254" s="341"/>
      <c r="D254" s="414"/>
      <c r="E254" s="141"/>
      <c r="F254" s="373"/>
      <c r="G254" s="451"/>
      <c r="H254" s="298"/>
      <c r="I254" s="319"/>
    </row>
    <row r="255" ht="15.0" customHeight="1">
      <c r="A255" s="532">
        <v>244</v>
      </c>
      <c r="B255" s="25"/>
      <c r="C255" s="341"/>
      <c r="D255" s="414"/>
      <c r="E255" s="141"/>
      <c r="F255" s="373"/>
      <c r="G255" s="451"/>
      <c r="H255" s="298"/>
      <c r="I255" s="319"/>
    </row>
    <row r="256" ht="15.0" customHeight="1">
      <c r="A256" s="532">
        <v>245</v>
      </c>
      <c r="B256" s="25"/>
      <c r="C256" s="341"/>
      <c r="D256" s="414"/>
      <c r="E256" s="141"/>
      <c r="F256" s="373"/>
      <c r="G256" s="451"/>
      <c r="H256" s="298"/>
      <c r="I256" s="319"/>
    </row>
    <row r="257" ht="15.0" customHeight="1">
      <c r="A257" s="532">
        <v>246</v>
      </c>
      <c r="B257" s="25"/>
      <c r="C257" s="341"/>
      <c r="D257" s="414"/>
      <c r="E257" s="141"/>
      <c r="F257" s="373"/>
      <c r="G257" s="451"/>
      <c r="H257" s="298"/>
      <c r="I257" s="319"/>
    </row>
    <row r="258" ht="15.75" customHeight="1">
      <c r="A258" s="532">
        <v>247</v>
      </c>
      <c r="B258" s="25"/>
      <c r="C258" s="341"/>
      <c r="D258" s="414"/>
      <c r="E258" s="141"/>
      <c r="F258" s="373"/>
      <c r="G258" s="451"/>
      <c r="H258" s="298"/>
      <c r="I258" s="319"/>
    </row>
    <row r="259" ht="15.75" customHeight="1">
      <c r="A259" s="532">
        <v>248</v>
      </c>
      <c r="B259" s="25"/>
      <c r="C259" s="341"/>
      <c r="D259" s="414"/>
      <c r="E259" s="619"/>
      <c r="F259" s="173"/>
      <c r="G259" s="262"/>
      <c r="H259" s="239"/>
      <c r="I259" s="359"/>
    </row>
    <row r="260" ht="16.5" customHeight="1">
      <c r="A260" s="532">
        <v>249</v>
      </c>
      <c r="B260" s="25"/>
      <c r="C260" s="341"/>
      <c r="D260" s="414"/>
      <c r="E260" s="328"/>
      <c r="F260" s="373"/>
      <c r="G260" s="451"/>
      <c r="H260" s="298"/>
      <c r="I260" s="319"/>
    </row>
    <row r="261" ht="15.0" customHeight="1">
      <c r="A261" s="194"/>
      <c r="B261" s="253"/>
      <c r="C261" s="318"/>
      <c r="D261" s="273"/>
      <c r="E261" s="526"/>
      <c r="F261" s="373"/>
      <c r="G261" s="451"/>
      <c r="H261" s="298"/>
      <c r="I261" s="319"/>
    </row>
    <row r="262" ht="15.0" customHeight="1">
      <c r="A262" s="641" t="s">
        <v>171</v>
      </c>
      <c r="B262" s="151"/>
      <c r="C262" s="393"/>
      <c r="D262" s="507"/>
      <c r="E262" s="526"/>
      <c r="F262" s="373"/>
      <c r="G262" s="451"/>
      <c r="H262" s="298"/>
      <c r="I262" s="319"/>
    </row>
    <row r="263" ht="15.0" customHeight="1">
      <c r="A263" s="408">
        <v>250</v>
      </c>
      <c r="B263" s="12" t="s">
        <v>172</v>
      </c>
      <c r="C263" s="238">
        <v>5</v>
      </c>
      <c r="D263" s="569">
        <v>9400</v>
      </c>
      <c r="E263" s="638"/>
      <c r="F263" s="373"/>
      <c r="G263" s="451"/>
      <c r="H263" s="298"/>
      <c r="I263" s="319"/>
    </row>
    <row r="264" ht="15.0" customHeight="1">
      <c r="A264" s="408">
        <v>251</v>
      </c>
      <c r="B264" s="12" t="s">
        <v>173</v>
      </c>
      <c r="C264" s="238">
        <v>10</v>
      </c>
      <c r="D264" s="569">
        <v>18000</v>
      </c>
      <c r="E264" s="141"/>
      <c r="F264" s="373"/>
      <c r="G264" s="451"/>
      <c r="H264" s="298"/>
      <c r="I264" s="319"/>
    </row>
    <row r="265" ht="15.0" customHeight="1">
      <c r="A265" s="408">
        <v>252</v>
      </c>
      <c r="B265" s="12" t="s">
        <v>174</v>
      </c>
      <c r="C265" s="238">
        <v>10</v>
      </c>
      <c r="D265" s="569">
        <v>29000</v>
      </c>
      <c r="E265" s="141"/>
      <c r="F265" s="373"/>
      <c r="G265" s="451"/>
      <c r="H265" s="298"/>
      <c r="I265" s="319"/>
    </row>
    <row r="266" ht="15.0" customHeight="1">
      <c r="A266" s="408">
        <v>253</v>
      </c>
      <c r="B266" s="12" t="s">
        <v>175</v>
      </c>
      <c r="C266" s="238">
        <v>20</v>
      </c>
      <c r="D266" s="569">
        <v>47000</v>
      </c>
      <c r="E266" s="141"/>
      <c r="F266" s="373"/>
      <c r="G266" s="451"/>
      <c r="H266" s="298"/>
      <c r="I266" s="319"/>
    </row>
    <row r="267" ht="15.0" customHeight="1">
      <c r="A267" s="408">
        <v>254</v>
      </c>
      <c r="B267" s="12" t="s">
        <v>176</v>
      </c>
      <c r="C267" s="238">
        <v>20</v>
      </c>
      <c r="D267" s="569">
        <v>69000</v>
      </c>
      <c r="E267" s="141"/>
      <c r="F267" s="373"/>
      <c r="G267" s="451"/>
      <c r="H267" s="298"/>
      <c r="I267" s="319"/>
    </row>
    <row r="268" ht="15.0" customHeight="1">
      <c r="A268" s="408">
        <v>255</v>
      </c>
      <c r="B268" s="12" t="s">
        <v>177</v>
      </c>
      <c r="C268" s="238">
        <v>20</v>
      </c>
      <c r="D268" s="569">
        <v>98000</v>
      </c>
      <c r="E268" s="141"/>
      <c r="F268" s="373"/>
      <c r="G268" s="451"/>
      <c r="H268" s="298"/>
      <c r="I268" s="319"/>
    </row>
    <row r="269" ht="15.75" customHeight="1">
      <c r="A269" s="408">
        <v>256</v>
      </c>
      <c r="B269" s="12"/>
      <c r="C269" s="238"/>
      <c r="D269" s="569"/>
      <c r="E269" s="141"/>
      <c r="F269" s="373"/>
      <c r="G269" s="451"/>
      <c r="H269" s="298"/>
      <c r="I269" s="319"/>
    </row>
    <row r="270" ht="15.75" customHeight="1">
      <c r="A270" s="408">
        <v>257</v>
      </c>
      <c r="B270" s="12"/>
      <c r="C270" s="238"/>
      <c r="D270" s="569"/>
      <c r="E270" s="141"/>
      <c r="F270" s="373"/>
      <c r="G270" s="451"/>
      <c r="H270" s="298"/>
      <c r="I270" s="319"/>
    </row>
    <row r="271" ht="16.5" customHeight="1">
      <c r="A271" s="408">
        <v>258</v>
      </c>
      <c r="B271" s="12"/>
      <c r="C271" s="238"/>
      <c r="D271" s="569"/>
      <c r="E271" s="141"/>
      <c r="F271" s="373"/>
      <c r="G271" s="451"/>
      <c r="H271" s="298"/>
      <c r="I271" s="319"/>
    </row>
    <row r="272" ht="15.0" customHeight="1">
      <c r="A272" s="408">
        <v>259</v>
      </c>
      <c r="B272" s="12"/>
      <c r="C272" s="238"/>
      <c r="D272" s="569"/>
      <c r="E272" s="141"/>
      <c r="F272" s="373"/>
      <c r="G272" s="451"/>
      <c r="H272" s="298"/>
      <c r="I272" s="319"/>
    </row>
    <row r="273" ht="15.0" customHeight="1">
      <c r="A273" s="408">
        <v>260</v>
      </c>
      <c r="B273" s="12"/>
      <c r="C273" s="238"/>
      <c r="D273" s="569"/>
      <c r="E273" s="141" t="s">
        <v>78</v>
      </c>
      <c r="F273" s="373"/>
      <c r="G273" s="451"/>
      <c r="H273" s="298"/>
      <c r="I273" s="319"/>
    </row>
    <row r="274" ht="15.0" customHeight="1">
      <c r="A274" s="408">
        <v>261</v>
      </c>
      <c r="B274" s="12"/>
      <c r="C274" s="238"/>
      <c r="D274" s="569"/>
      <c r="E274" s="141"/>
      <c r="F274" s="373"/>
      <c r="G274" s="451"/>
      <c r="H274" s="298"/>
      <c r="I274" s="319"/>
    </row>
    <row r="275" ht="15.0" customHeight="1">
      <c r="A275" s="408">
        <v>262</v>
      </c>
      <c r="B275" s="12"/>
      <c r="C275" s="238"/>
      <c r="D275" s="569"/>
      <c r="E275" s="141"/>
      <c r="F275" s="373"/>
      <c r="G275" s="451"/>
      <c r="H275" s="298"/>
      <c r="I275" s="319"/>
    </row>
    <row r="276" ht="15.0" customHeight="1">
      <c r="A276" s="408">
        <v>263</v>
      </c>
      <c r="B276" s="12"/>
      <c r="C276" s="487"/>
      <c r="D276" s="91"/>
      <c r="E276" s="141"/>
      <c r="F276" s="373"/>
      <c r="G276" s="451"/>
      <c r="H276" s="298"/>
      <c r="I276" s="319"/>
    </row>
    <row r="277" ht="15.0" customHeight="1">
      <c r="A277" s="408">
        <v>264</v>
      </c>
      <c r="B277" s="12"/>
      <c r="C277" s="487"/>
      <c r="D277" s="91"/>
      <c r="E277" s="141"/>
      <c r="F277" s="373"/>
      <c r="G277" s="451"/>
      <c r="H277" s="298"/>
      <c r="I277" s="319"/>
    </row>
    <row r="278" ht="15.0" customHeight="1">
      <c r="A278" s="408">
        <v>265</v>
      </c>
      <c r="B278" s="12"/>
      <c r="C278" s="238"/>
      <c r="D278" s="569"/>
      <c r="E278" s="141"/>
      <c r="F278" s="373"/>
      <c r="G278" s="451"/>
      <c r="H278" s="298"/>
      <c r="I278" s="319"/>
    </row>
    <row r="279" ht="15.0" customHeight="1">
      <c r="A279" s="408">
        <v>266</v>
      </c>
      <c r="B279" s="12"/>
      <c r="C279" s="238"/>
      <c r="D279" s="569"/>
      <c r="E279" s="141"/>
      <c r="F279" s="373"/>
      <c r="G279" s="451"/>
      <c r="H279" s="298"/>
      <c r="I279" s="319"/>
    </row>
    <row r="280" ht="15.75" customHeight="1">
      <c r="A280" s="408">
        <v>267</v>
      </c>
      <c r="B280" s="12"/>
      <c r="C280" s="238"/>
      <c r="D280" s="569"/>
      <c r="E280" s="141"/>
      <c r="F280" s="373"/>
      <c r="G280" s="451"/>
      <c r="H280" s="298"/>
      <c r="I280" s="319"/>
    </row>
    <row r="281" ht="15.75" customHeight="1">
      <c r="A281" s="408">
        <v>268</v>
      </c>
      <c r="B281" s="12"/>
      <c r="C281" s="238"/>
      <c r="D281" s="569"/>
      <c r="E281" s="141"/>
      <c r="F281" s="373"/>
      <c r="G281" s="451"/>
      <c r="H281" s="298"/>
      <c r="I281" s="319"/>
    </row>
    <row r="282" ht="16.5" customHeight="1">
      <c r="A282" s="408">
        <v>269</v>
      </c>
      <c r="B282" s="12"/>
      <c r="C282" s="238"/>
      <c r="D282" s="569"/>
      <c r="E282" s="141"/>
      <c r="F282" s="373"/>
      <c r="G282" s="451"/>
      <c r="H282" s="298"/>
      <c r="I282" s="319"/>
    </row>
    <row r="283" ht="15.0" customHeight="1">
      <c r="A283" s="408">
        <v>270</v>
      </c>
      <c r="B283" s="12"/>
      <c r="C283" s="238"/>
      <c r="D283" s="569"/>
      <c r="E283" s="141"/>
      <c r="F283" s="373"/>
      <c r="G283" s="451"/>
      <c r="H283" s="298"/>
      <c r="I283" s="319"/>
    </row>
    <row r="284" ht="15.0" customHeight="1">
      <c r="A284" s="408">
        <v>271</v>
      </c>
      <c r="B284" s="12"/>
      <c r="C284" s="238"/>
      <c r="D284" s="569"/>
      <c r="E284" s="141"/>
      <c r="F284" s="373"/>
      <c r="G284" s="451"/>
      <c r="H284" s="298"/>
      <c r="I284" s="319"/>
    </row>
    <row r="285" ht="15.0" customHeight="1">
      <c r="A285" s="408">
        <v>272</v>
      </c>
      <c r="B285" s="12"/>
      <c r="C285" s="238"/>
      <c r="D285" s="569"/>
      <c r="E285" s="141"/>
      <c r="F285" s="373"/>
      <c r="G285" s="451"/>
      <c r="H285" s="298"/>
      <c r="I285" s="319"/>
    </row>
    <row r="286" ht="15.0" customHeight="1">
      <c r="A286" s="408">
        <v>273</v>
      </c>
      <c r="B286" s="12"/>
      <c r="C286" s="238"/>
      <c r="D286" s="569"/>
      <c r="E286" s="141"/>
      <c r="F286" s="373"/>
      <c r="G286" s="451"/>
      <c r="H286" s="298"/>
      <c r="I286" s="319"/>
    </row>
    <row r="287" ht="15.0" customHeight="1">
      <c r="A287" s="408">
        <v>274</v>
      </c>
      <c r="B287" s="12"/>
      <c r="C287" s="238"/>
      <c r="D287" s="569"/>
      <c r="E287" s="141"/>
      <c r="F287" s="373"/>
      <c r="G287" s="451"/>
      <c r="H287" s="298"/>
      <c r="I287" s="319"/>
    </row>
    <row r="288" ht="15.0" customHeight="1">
      <c r="A288" s="408">
        <v>275</v>
      </c>
      <c r="B288" s="12"/>
      <c r="C288" s="238"/>
      <c r="D288" s="569"/>
      <c r="E288" s="141"/>
      <c r="F288" s="373"/>
      <c r="G288" s="451"/>
      <c r="H288" s="298"/>
      <c r="I288" s="319"/>
    </row>
    <row r="289" ht="15.0" customHeight="1">
      <c r="A289" s="408">
        <v>276</v>
      </c>
      <c r="B289" s="12"/>
      <c r="C289" s="238"/>
      <c r="D289" s="569"/>
      <c r="E289" s="141"/>
      <c r="F289" s="373"/>
      <c r="G289" s="451"/>
      <c r="H289" s="298"/>
      <c r="I289" s="319"/>
    </row>
    <row r="290" ht="15.0" customHeight="1">
      <c r="A290" s="408">
        <v>277</v>
      </c>
      <c r="B290" s="12"/>
      <c r="C290" s="238"/>
      <c r="D290" s="569"/>
      <c r="E290" s="141"/>
      <c r="F290" s="373"/>
      <c r="G290" s="451"/>
      <c r="H290" s="298"/>
      <c r="I290" s="319"/>
    </row>
    <row r="291" ht="15.75" customHeight="1">
      <c r="A291" s="408">
        <v>278</v>
      </c>
      <c r="B291" s="12"/>
      <c r="C291" s="238"/>
      <c r="D291" s="569"/>
      <c r="E291" s="141"/>
      <c r="F291" s="373"/>
      <c r="G291" s="451"/>
      <c r="H291" s="298"/>
      <c r="I291" s="319"/>
    </row>
    <row r="292" ht="15.75" customHeight="1">
      <c r="A292" s="408">
        <v>279</v>
      </c>
      <c r="B292" s="12"/>
      <c r="C292" s="238"/>
      <c r="D292" s="569"/>
      <c r="E292" s="141"/>
      <c r="F292" s="373"/>
      <c r="G292" s="451"/>
      <c r="H292" s="298"/>
      <c r="I292" s="319"/>
    </row>
    <row r="293" ht="16.5" customHeight="1">
      <c r="A293" s="408">
        <v>280</v>
      </c>
      <c r="B293" s="12"/>
      <c r="C293" s="238"/>
      <c r="D293" s="569"/>
      <c r="E293" s="141"/>
      <c r="F293" s="373"/>
      <c r="G293" s="451"/>
      <c r="H293" s="298"/>
      <c r="I293" s="319"/>
    </row>
    <row r="294" ht="15.0" customHeight="1">
      <c r="A294" s="408">
        <v>281</v>
      </c>
      <c r="B294" s="12"/>
      <c r="C294" s="238"/>
      <c r="D294" s="569"/>
      <c r="E294" s="141"/>
      <c r="F294" s="373"/>
      <c r="G294" s="451"/>
      <c r="H294" s="298"/>
      <c r="I294" s="319"/>
    </row>
    <row r="295" ht="15.0" customHeight="1">
      <c r="A295" s="408">
        <v>282</v>
      </c>
      <c r="B295" s="12"/>
      <c r="C295" s="238"/>
      <c r="D295" s="569"/>
      <c r="E295" s="141"/>
      <c r="F295" s="373"/>
      <c r="G295" s="451"/>
      <c r="H295" s="298"/>
      <c r="I295" s="319"/>
    </row>
    <row r="296" ht="15.0" customHeight="1">
      <c r="A296" s="408">
        <v>283</v>
      </c>
      <c r="B296" s="12"/>
      <c r="C296" s="238"/>
      <c r="D296" s="569"/>
      <c r="E296" s="141"/>
      <c r="F296" s="373"/>
      <c r="G296" s="451"/>
      <c r="H296" s="298"/>
      <c r="I296" s="319"/>
    </row>
    <row r="297" ht="15.0" customHeight="1">
      <c r="A297" s="408">
        <v>284</v>
      </c>
      <c r="B297" s="12"/>
      <c r="C297" s="238"/>
      <c r="D297" s="569"/>
      <c r="E297" s="141"/>
      <c r="F297" s="373"/>
      <c r="G297" s="451"/>
      <c r="H297" s="298"/>
      <c r="I297" s="319"/>
    </row>
    <row r="298" ht="15.0" customHeight="1">
      <c r="A298" s="408">
        <v>285</v>
      </c>
      <c r="B298" s="12"/>
      <c r="C298" s="238"/>
      <c r="D298" s="569"/>
      <c r="E298" s="141"/>
      <c r="F298" s="373"/>
      <c r="G298" s="451"/>
      <c r="H298" s="298"/>
      <c r="I298" s="319"/>
    </row>
    <row r="299" ht="15.0" customHeight="1">
      <c r="A299" s="408">
        <v>286</v>
      </c>
      <c r="B299" s="12"/>
      <c r="C299" s="238"/>
      <c r="D299" s="569"/>
      <c r="E299" s="141"/>
      <c r="F299" s="373"/>
      <c r="G299" s="451"/>
      <c r="H299" s="298"/>
      <c r="I299" s="319"/>
    </row>
    <row r="300" ht="15.0" customHeight="1">
      <c r="A300" s="408">
        <v>287</v>
      </c>
      <c r="B300" s="12"/>
      <c r="C300" s="238"/>
      <c r="D300" s="569"/>
      <c r="E300" s="141"/>
      <c r="F300" s="373"/>
      <c r="G300" s="451"/>
      <c r="H300" s="298"/>
      <c r="I300" s="319"/>
    </row>
    <row r="301" ht="15.0" customHeight="1">
      <c r="A301" s="408">
        <v>288</v>
      </c>
      <c r="B301" s="12"/>
      <c r="C301" s="238"/>
      <c r="D301" s="569"/>
      <c r="E301" s="141"/>
      <c r="F301" s="373"/>
      <c r="G301" s="451"/>
      <c r="H301" s="298"/>
      <c r="I301" s="319"/>
    </row>
    <row r="302" ht="15.0" customHeight="1">
      <c r="A302" s="408">
        <v>289</v>
      </c>
      <c r="B302" s="12"/>
      <c r="C302" s="238"/>
      <c r="D302" s="569"/>
      <c r="E302" s="141"/>
      <c r="F302" s="373"/>
      <c r="G302" s="451"/>
      <c r="H302" s="298"/>
      <c r="I302" s="319"/>
    </row>
    <row r="303" ht="15.0" customHeight="1">
      <c r="A303" s="408">
        <v>290</v>
      </c>
      <c r="B303" s="12"/>
      <c r="C303" s="238"/>
      <c r="D303" s="569"/>
      <c r="E303" s="141"/>
      <c r="F303" s="373"/>
      <c r="G303" s="451"/>
      <c r="H303" s="298"/>
      <c r="I303" s="319"/>
    </row>
    <row r="304" ht="15.0" customHeight="1">
      <c r="A304" s="408">
        <v>291</v>
      </c>
      <c r="B304" s="12"/>
      <c r="C304" s="238"/>
      <c r="D304" s="569"/>
      <c r="E304" s="141"/>
      <c r="F304" s="373"/>
      <c r="G304" s="451"/>
      <c r="H304" s="298"/>
      <c r="I304" s="319"/>
    </row>
    <row r="305" ht="15.0" customHeight="1">
      <c r="A305" s="408">
        <v>292</v>
      </c>
      <c r="B305" s="12"/>
      <c r="C305" s="238"/>
      <c r="D305" s="569"/>
      <c r="E305" s="141"/>
      <c r="F305" s="373"/>
      <c r="G305" s="451"/>
      <c r="H305" s="298"/>
      <c r="I305" s="319"/>
    </row>
    <row r="306" ht="15.0" customHeight="1">
      <c r="A306" s="408">
        <v>293</v>
      </c>
      <c r="B306" s="12"/>
      <c r="C306" s="238"/>
      <c r="D306" s="569"/>
      <c r="E306" s="141"/>
      <c r="F306" s="373"/>
      <c r="G306" s="451"/>
      <c r="H306" s="298"/>
      <c r="I306" s="319"/>
    </row>
    <row r="307" ht="15.0" customHeight="1">
      <c r="A307" s="408">
        <v>294</v>
      </c>
      <c r="B307" s="12"/>
      <c r="C307" s="238"/>
      <c r="D307" s="569"/>
      <c r="E307" s="141"/>
      <c r="F307" s="373"/>
      <c r="G307" s="451"/>
      <c r="H307" s="298"/>
      <c r="I307" s="319"/>
    </row>
    <row r="308" ht="15.0" customHeight="1">
      <c r="A308" s="408">
        <v>295</v>
      </c>
      <c r="B308" s="12"/>
      <c r="C308" s="238"/>
      <c r="D308" s="569"/>
      <c r="E308" s="141"/>
      <c r="F308" s="373"/>
      <c r="G308" s="451"/>
      <c r="H308" s="298"/>
      <c r="I308" s="319"/>
    </row>
    <row r="309" ht="15.0" customHeight="1">
      <c r="A309" s="408">
        <v>296</v>
      </c>
      <c r="B309" s="12"/>
      <c r="C309" s="238"/>
      <c r="D309" s="569"/>
      <c r="E309" s="141"/>
      <c r="F309" s="373"/>
      <c r="G309" s="451"/>
      <c r="H309" s="298"/>
      <c r="I309" s="319"/>
    </row>
    <row r="310" ht="15.0" customHeight="1">
      <c r="A310" s="408">
        <v>297</v>
      </c>
      <c r="B310" s="12"/>
      <c r="C310" s="238"/>
      <c r="D310" s="569"/>
      <c r="E310" s="141"/>
      <c r="F310" s="373"/>
      <c r="G310" s="451"/>
      <c r="H310" s="298"/>
      <c r="I310" s="319"/>
    </row>
    <row r="311" ht="15.0" customHeight="1">
      <c r="A311" s="408">
        <v>298</v>
      </c>
      <c r="B311" s="12"/>
      <c r="C311" s="238"/>
      <c r="D311" s="569"/>
      <c r="E311" s="141"/>
      <c r="F311" s="373"/>
      <c r="G311" s="451"/>
      <c r="H311" s="298"/>
      <c r="I311" s="319"/>
    </row>
    <row r="312" ht="15.0" customHeight="1">
      <c r="A312" s="408">
        <v>299</v>
      </c>
      <c r="B312" s="12"/>
      <c r="C312" s="238"/>
      <c r="D312" s="569"/>
      <c r="E312" s="328"/>
      <c r="F312" s="373"/>
      <c r="G312" s="451"/>
      <c r="H312" s="298"/>
      <c r="I312" s="319"/>
    </row>
    <row r="313" ht="15.0" customHeight="1">
      <c r="A313" s="194"/>
      <c r="B313" s="263"/>
      <c r="C313" s="318"/>
      <c r="D313" s="273"/>
      <c r="E313" s="526"/>
      <c r="F313" s="373"/>
      <c r="G313" s="451"/>
      <c r="H313" s="298"/>
      <c r="I313" s="319"/>
    </row>
    <row r="314" ht="15.0" customHeight="1">
      <c r="A314" s="641" t="s">
        <v>178</v>
      </c>
      <c r="B314" s="151"/>
      <c r="C314" s="393"/>
      <c r="D314" s="507"/>
      <c r="E314" s="526"/>
      <c r="F314" s="373"/>
      <c r="G314" s="451"/>
      <c r="H314" s="298"/>
      <c r="I314" s="319"/>
    </row>
    <row r="315" ht="15.0" customHeight="1">
      <c r="A315" s="408">
        <v>300</v>
      </c>
      <c r="B315" s="12" t="s">
        <v>179</v>
      </c>
      <c r="C315" s="238">
        <v>10</v>
      </c>
      <c r="D315" s="569">
        <v>15000</v>
      </c>
      <c r="E315" s="638"/>
      <c r="F315" s="373"/>
      <c r="G315" s="451"/>
      <c r="H315" s="298"/>
      <c r="I315" s="319"/>
    </row>
    <row r="316" ht="15.75" customHeight="1">
      <c r="A316" s="408">
        <v>301</v>
      </c>
      <c r="B316" s="12" t="s">
        <v>180</v>
      </c>
      <c r="C316" s="487">
        <v>10</v>
      </c>
      <c r="D316" s="91">
        <v>22000</v>
      </c>
      <c r="E316" s="141"/>
      <c r="F316" s="373"/>
      <c r="G316" s="451"/>
      <c r="H316" s="298"/>
      <c r="I316" s="319"/>
    </row>
    <row r="317" ht="15.75" customHeight="1">
      <c r="A317" s="408">
        <v>302</v>
      </c>
      <c r="B317" s="12" t="s">
        <v>181</v>
      </c>
      <c r="C317" s="238">
        <v>20</v>
      </c>
      <c r="D317" s="569">
        <v>45000</v>
      </c>
      <c r="E317" s="141"/>
      <c r="F317" s="373"/>
      <c r="G317" s="451"/>
      <c r="H317" s="298"/>
      <c r="I317" s="319"/>
    </row>
    <row r="318" ht="16.5" customHeight="1">
      <c r="A318" s="408">
        <v>303</v>
      </c>
      <c r="B318" s="12" t="s">
        <v>182</v>
      </c>
      <c r="C318" s="238">
        <v>20</v>
      </c>
      <c r="D318" s="569">
        <v>81000</v>
      </c>
      <c r="E318" s="141"/>
      <c r="F318" s="373"/>
      <c r="G318" s="451"/>
      <c r="H318" s="298"/>
      <c r="I318" s="319"/>
    </row>
    <row r="319" ht="15.0" customHeight="1">
      <c r="A319" s="408">
        <v>304</v>
      </c>
      <c r="B319" s="12"/>
      <c r="C319" s="238"/>
      <c r="D319" s="569"/>
      <c r="E319" s="141"/>
      <c r="F319" s="373"/>
      <c r="G319" s="451"/>
      <c r="H319" s="298"/>
      <c r="I319" s="319"/>
    </row>
    <row r="320" ht="15.0" customHeight="1">
      <c r="A320" s="408">
        <v>305</v>
      </c>
      <c r="B320" s="12"/>
      <c r="C320" s="238"/>
      <c r="D320" s="569"/>
      <c r="E320" s="141"/>
      <c r="F320" s="373"/>
      <c r="G320" s="451"/>
      <c r="H320" s="298"/>
      <c r="I320" s="319"/>
    </row>
    <row r="321" ht="15.0" customHeight="1">
      <c r="A321" s="408">
        <v>306</v>
      </c>
      <c r="B321" s="12"/>
      <c r="C321" s="238"/>
      <c r="D321" s="569"/>
      <c r="E321" s="141"/>
      <c r="F321" s="373"/>
      <c r="G321" s="451"/>
      <c r="H321" s="298"/>
      <c r="I321" s="319"/>
    </row>
    <row r="322" ht="15.0" customHeight="1">
      <c r="A322" s="408">
        <v>307</v>
      </c>
      <c r="B322" s="12"/>
      <c r="C322" s="238"/>
      <c r="D322" s="569"/>
      <c r="E322" s="141"/>
      <c r="F322" s="373"/>
      <c r="G322" s="451"/>
      <c r="H322" s="298"/>
      <c r="I322" s="319"/>
    </row>
    <row r="323" ht="15.0" customHeight="1">
      <c r="A323" s="408">
        <v>308</v>
      </c>
      <c r="B323" s="12"/>
      <c r="C323" s="238"/>
      <c r="D323" s="569"/>
      <c r="E323" s="141"/>
      <c r="F323" s="373"/>
      <c r="G323" s="451"/>
      <c r="H323" s="298"/>
      <c r="I323" s="319"/>
    </row>
    <row r="324" ht="15.0" customHeight="1">
      <c r="A324" s="408">
        <v>309</v>
      </c>
      <c r="B324" s="12"/>
      <c r="C324" s="238"/>
      <c r="D324" s="569"/>
      <c r="E324" s="141"/>
      <c r="F324" s="373"/>
      <c r="G324" s="451"/>
      <c r="H324" s="298"/>
      <c r="I324" s="319"/>
    </row>
    <row r="325" ht="15.0" customHeight="1">
      <c r="A325" s="408">
        <v>310</v>
      </c>
      <c r="B325" s="12"/>
      <c r="C325" s="238"/>
      <c r="D325" s="569"/>
      <c r="E325" s="141"/>
      <c r="F325" s="373"/>
      <c r="G325" s="451"/>
      <c r="H325" s="298"/>
      <c r="I325" s="319"/>
    </row>
    <row r="326" ht="15.0" customHeight="1">
      <c r="A326" s="408">
        <v>311</v>
      </c>
      <c r="B326" s="12"/>
      <c r="C326" s="238"/>
      <c r="D326" s="569"/>
      <c r="E326" s="141"/>
      <c r="F326" s="373"/>
      <c r="G326" s="451"/>
      <c r="H326" s="298"/>
      <c r="I326" s="319"/>
    </row>
    <row r="327" ht="15.0" customHeight="1">
      <c r="A327" s="408">
        <v>312</v>
      </c>
      <c r="B327" s="12"/>
      <c r="C327" s="238"/>
      <c r="D327" s="569"/>
      <c r="E327" s="141"/>
      <c r="F327" s="373"/>
      <c r="G327" s="451"/>
      <c r="H327" s="298"/>
      <c r="I327" s="319"/>
    </row>
    <row r="328" ht="15.0" customHeight="1">
      <c r="A328" s="408">
        <v>313</v>
      </c>
      <c r="B328" s="12"/>
      <c r="C328" s="238"/>
      <c r="D328" s="569"/>
      <c r="E328" s="141"/>
      <c r="F328" s="373"/>
      <c r="G328" s="451"/>
      <c r="H328" s="298"/>
      <c r="I328" s="319"/>
    </row>
    <row r="329" ht="15.0" customHeight="1">
      <c r="A329" s="408">
        <v>314</v>
      </c>
      <c r="B329" s="12"/>
      <c r="C329" s="238"/>
      <c r="D329" s="569"/>
      <c r="E329" s="141"/>
      <c r="F329" s="373"/>
      <c r="G329" s="451"/>
      <c r="H329" s="298"/>
      <c r="I329" s="319"/>
    </row>
    <row r="330" ht="15.75" customHeight="1">
      <c r="A330" s="408">
        <v>315</v>
      </c>
      <c r="B330" s="12"/>
      <c r="C330" s="238"/>
      <c r="D330" s="569"/>
      <c r="E330" s="141"/>
      <c r="F330" s="373"/>
      <c r="G330" s="451"/>
      <c r="H330" s="298"/>
      <c r="I330" s="319"/>
    </row>
    <row r="331" ht="15.75" customHeight="1">
      <c r="A331" s="408">
        <v>316</v>
      </c>
      <c r="B331" s="12"/>
      <c r="C331" s="238"/>
      <c r="D331" s="569"/>
      <c r="E331" s="141"/>
      <c r="F331" s="373"/>
      <c r="G331" s="451"/>
      <c r="H331" s="298"/>
      <c r="I331" s="319"/>
    </row>
    <row r="332" ht="16.5" customHeight="1">
      <c r="A332" s="408">
        <v>317</v>
      </c>
      <c r="B332" s="12"/>
      <c r="C332" s="238"/>
      <c r="D332" s="569"/>
      <c r="E332" s="141"/>
      <c r="F332" s="373"/>
      <c r="G332" s="451"/>
      <c r="H332" s="298"/>
      <c r="I332" s="319"/>
    </row>
    <row r="333" ht="15.0" customHeight="1">
      <c r="A333" s="408">
        <v>318</v>
      </c>
      <c r="B333" s="12"/>
      <c r="C333" s="238"/>
      <c r="D333" s="569"/>
      <c r="E333" s="141"/>
      <c r="F333" s="373"/>
      <c r="G333" s="451"/>
      <c r="H333" s="298"/>
      <c r="I333" s="319"/>
    </row>
    <row r="334" ht="15.0" customHeight="1">
      <c r="A334" s="408">
        <v>319</v>
      </c>
      <c r="B334" s="12"/>
      <c r="C334" s="238"/>
      <c r="D334" s="569"/>
      <c r="E334" s="141"/>
      <c r="F334" s="373"/>
      <c r="G334" s="451"/>
      <c r="H334" s="298"/>
      <c r="I334" s="319"/>
    </row>
    <row r="335" ht="15.0" customHeight="1">
      <c r="A335" s="408">
        <v>320</v>
      </c>
      <c r="B335" s="12"/>
      <c r="C335" s="238"/>
      <c r="D335" s="569"/>
      <c r="E335" s="141"/>
      <c r="F335" s="373"/>
      <c r="G335" s="451"/>
      <c r="H335" s="298"/>
      <c r="I335" s="319"/>
    </row>
    <row r="336" ht="15.0" customHeight="1">
      <c r="A336" s="408">
        <v>321</v>
      </c>
      <c r="B336" s="12"/>
      <c r="C336" s="238"/>
      <c r="D336" s="569"/>
      <c r="E336" s="141"/>
      <c r="F336" s="373"/>
      <c r="G336" s="451"/>
      <c r="H336" s="298"/>
      <c r="I336" s="319"/>
    </row>
    <row r="337" ht="15.0" customHeight="1">
      <c r="A337" s="408">
        <v>322</v>
      </c>
      <c r="B337" s="12"/>
      <c r="C337" s="238"/>
      <c r="D337" s="569"/>
      <c r="E337" s="141"/>
      <c r="F337" s="373"/>
      <c r="G337" s="451"/>
      <c r="H337" s="298"/>
      <c r="I337" s="319"/>
    </row>
    <row r="338" ht="15.0" customHeight="1">
      <c r="A338" s="408">
        <v>323</v>
      </c>
      <c r="B338" s="12"/>
      <c r="C338" s="238"/>
      <c r="D338" s="569"/>
      <c r="E338" s="141"/>
      <c r="F338" s="373"/>
      <c r="G338" s="451"/>
      <c r="H338" s="298"/>
      <c r="I338" s="319"/>
    </row>
    <row r="339" ht="15.0" customHeight="1">
      <c r="A339" s="408">
        <v>324</v>
      </c>
      <c r="B339" s="12"/>
      <c r="C339" s="238"/>
      <c r="D339" s="569"/>
      <c r="E339" s="141"/>
      <c r="F339" s="373"/>
      <c r="G339" s="451"/>
      <c r="H339" s="298"/>
      <c r="I339" s="319"/>
    </row>
    <row r="340" ht="15.0" customHeight="1">
      <c r="A340" s="408">
        <v>325</v>
      </c>
      <c r="B340" s="12"/>
      <c r="C340" s="238"/>
      <c r="D340" s="569"/>
      <c r="E340" s="141"/>
      <c r="F340" s="373"/>
      <c r="G340" s="451"/>
      <c r="H340" s="298"/>
      <c r="I340" s="319"/>
    </row>
    <row r="341" ht="15.75" customHeight="1">
      <c r="A341" s="408">
        <v>326</v>
      </c>
      <c r="B341" s="12"/>
      <c r="C341" s="238"/>
      <c r="D341" s="569"/>
      <c r="E341" s="141"/>
      <c r="F341" s="373"/>
      <c r="G341" s="451"/>
      <c r="H341" s="298"/>
      <c r="I341" s="319"/>
    </row>
    <row r="342" ht="15.75" customHeight="1">
      <c r="A342" s="408">
        <v>327</v>
      </c>
      <c r="B342" s="12"/>
      <c r="C342" s="238"/>
      <c r="D342" s="569"/>
      <c r="E342" s="141"/>
      <c r="F342" s="373"/>
      <c r="G342" s="451"/>
      <c r="H342" s="298"/>
      <c r="I342" s="319"/>
    </row>
    <row r="343" ht="16.5" customHeight="1">
      <c r="A343" s="408">
        <v>328</v>
      </c>
      <c r="B343" s="12"/>
      <c r="C343" s="238"/>
      <c r="D343" s="569"/>
      <c r="E343" s="141"/>
      <c r="F343" s="373"/>
      <c r="G343" s="451"/>
      <c r="H343" s="298"/>
      <c r="I343" s="319"/>
    </row>
    <row r="344" ht="15.0" customHeight="1">
      <c r="A344" s="408">
        <v>329</v>
      </c>
      <c r="B344" s="12"/>
      <c r="C344" s="238"/>
      <c r="D344" s="569"/>
      <c r="E344" s="141"/>
      <c r="F344" s="373"/>
      <c r="G344" s="451"/>
      <c r="H344" s="298"/>
      <c r="I344" s="319"/>
    </row>
    <row r="345" ht="15.0" customHeight="1">
      <c r="A345" s="408">
        <v>330</v>
      </c>
      <c r="B345" s="12"/>
      <c r="C345" s="238"/>
      <c r="D345" s="569"/>
      <c r="E345" s="141"/>
      <c r="F345" s="373"/>
      <c r="G345" s="451"/>
      <c r="H345" s="298"/>
      <c r="I345" s="319"/>
    </row>
    <row r="346" ht="15.0" customHeight="1">
      <c r="A346" s="408">
        <v>331</v>
      </c>
      <c r="B346" s="12"/>
      <c r="C346" s="238"/>
      <c r="D346" s="569"/>
      <c r="E346" s="141"/>
      <c r="F346" s="373"/>
      <c r="G346" s="451"/>
      <c r="H346" s="298"/>
      <c r="I346" s="319"/>
    </row>
    <row r="347" ht="15.0" customHeight="1">
      <c r="A347" s="408">
        <v>332</v>
      </c>
      <c r="B347" s="12"/>
      <c r="C347" s="238"/>
      <c r="D347" s="569"/>
      <c r="E347" s="141"/>
      <c r="F347" s="373"/>
      <c r="G347" s="451"/>
      <c r="H347" s="298"/>
      <c r="I347" s="319"/>
    </row>
    <row r="348" ht="15.0" customHeight="1">
      <c r="A348" s="408">
        <v>333</v>
      </c>
      <c r="B348" s="12"/>
      <c r="C348" s="238"/>
      <c r="D348" s="569"/>
      <c r="E348" s="141"/>
      <c r="F348" s="373"/>
      <c r="G348" s="451"/>
      <c r="H348" s="298"/>
      <c r="I348" s="319"/>
    </row>
    <row r="349" ht="15.0" customHeight="1">
      <c r="A349" s="408">
        <v>334</v>
      </c>
      <c r="B349" s="12"/>
      <c r="C349" s="238"/>
      <c r="D349" s="569"/>
      <c r="E349" s="141"/>
      <c r="F349" s="373"/>
      <c r="G349" s="451"/>
      <c r="H349" s="298"/>
      <c r="I349" s="319"/>
    </row>
    <row r="350" ht="15.0" customHeight="1">
      <c r="A350" s="408">
        <v>335</v>
      </c>
      <c r="B350" s="12"/>
      <c r="C350" s="238"/>
      <c r="D350" s="569"/>
      <c r="E350" s="141"/>
      <c r="F350" s="373"/>
      <c r="G350" s="451"/>
      <c r="H350" s="298"/>
      <c r="I350" s="319"/>
    </row>
    <row r="351" ht="15.0" customHeight="1">
      <c r="A351" s="408">
        <v>336</v>
      </c>
      <c r="B351" s="12"/>
      <c r="C351" s="238"/>
      <c r="D351" s="569"/>
      <c r="E351" s="141"/>
      <c r="F351" s="373"/>
      <c r="G351" s="451"/>
      <c r="H351" s="298"/>
      <c r="I351" s="319"/>
    </row>
    <row r="352" ht="15.75" customHeight="1">
      <c r="A352" s="408">
        <v>337</v>
      </c>
      <c r="B352" s="12"/>
      <c r="C352" s="238"/>
      <c r="D352" s="569"/>
      <c r="E352" s="141"/>
      <c r="F352" s="373"/>
      <c r="G352" s="451"/>
      <c r="H352" s="298"/>
      <c r="I352" s="319"/>
    </row>
    <row r="353" ht="15.75" customHeight="1">
      <c r="A353" s="408">
        <v>338</v>
      </c>
      <c r="B353" s="12"/>
      <c r="C353" s="238"/>
      <c r="D353" s="569"/>
      <c r="E353" s="141"/>
      <c r="F353" s="373"/>
      <c r="G353" s="451"/>
      <c r="H353" s="298"/>
      <c r="I353" s="319"/>
    </row>
    <row r="354" ht="16.5" customHeight="1">
      <c r="A354" s="408">
        <v>339</v>
      </c>
      <c r="B354" s="12"/>
      <c r="C354" s="238"/>
      <c r="D354" s="569"/>
      <c r="E354" s="141"/>
      <c r="F354" s="373"/>
      <c r="G354" s="451"/>
      <c r="H354" s="298"/>
      <c r="I354" s="319"/>
    </row>
    <row r="355" ht="15.0" customHeight="1">
      <c r="A355" s="408">
        <v>340</v>
      </c>
      <c r="B355" s="12"/>
      <c r="C355" s="238"/>
      <c r="D355" s="569"/>
      <c r="E355" s="141"/>
      <c r="F355" s="373"/>
      <c r="G355" s="451"/>
      <c r="H355" s="298"/>
      <c r="I355" s="319"/>
    </row>
    <row r="356" ht="15.0" customHeight="1">
      <c r="A356" s="408">
        <v>341</v>
      </c>
      <c r="B356" s="12"/>
      <c r="C356" s="238"/>
      <c r="D356" s="569"/>
      <c r="E356" s="141"/>
      <c r="F356" s="373"/>
      <c r="G356" s="451"/>
      <c r="H356" s="298"/>
      <c r="I356" s="319"/>
    </row>
    <row r="357" ht="15.0" customHeight="1">
      <c r="A357" s="408">
        <v>342</v>
      </c>
      <c r="B357" s="12"/>
      <c r="C357" s="238"/>
      <c r="D357" s="569"/>
      <c r="E357" s="141"/>
      <c r="F357" s="373"/>
      <c r="G357" s="451"/>
      <c r="H357" s="298"/>
      <c r="I357" s="319"/>
    </row>
    <row r="358" ht="15.0" customHeight="1">
      <c r="A358" s="408">
        <v>343</v>
      </c>
      <c r="B358" s="12"/>
      <c r="C358" s="238"/>
      <c r="D358" s="569"/>
      <c r="E358" s="141"/>
      <c r="F358" s="373"/>
      <c r="G358" s="451"/>
      <c r="H358" s="298"/>
      <c r="I358" s="319"/>
    </row>
    <row r="359" ht="15.0" customHeight="1">
      <c r="A359" s="408">
        <v>344</v>
      </c>
      <c r="B359" s="12"/>
      <c r="C359" s="238"/>
      <c r="D359" s="569"/>
      <c r="E359" s="141"/>
      <c r="F359" s="373"/>
      <c r="G359" s="451"/>
      <c r="H359" s="298"/>
      <c r="I359" s="319"/>
    </row>
    <row r="360" ht="15.0" customHeight="1">
      <c r="A360" s="408">
        <v>345</v>
      </c>
      <c r="B360" s="12"/>
      <c r="C360" s="238"/>
      <c r="D360" s="569"/>
      <c r="E360" s="141"/>
      <c r="F360" s="373"/>
      <c r="G360" s="451"/>
      <c r="H360" s="298"/>
      <c r="I360" s="319"/>
    </row>
    <row r="361" ht="15.0" customHeight="1">
      <c r="A361" s="408">
        <v>346</v>
      </c>
      <c r="B361" s="12"/>
      <c r="C361" s="238"/>
      <c r="D361" s="569"/>
      <c r="E361" s="141"/>
      <c r="F361" s="373"/>
      <c r="G361" s="451"/>
      <c r="H361" s="298"/>
      <c r="I361" s="319"/>
    </row>
    <row r="362" ht="15.0" customHeight="1">
      <c r="A362" s="408">
        <v>347</v>
      </c>
      <c r="B362" s="12"/>
      <c r="C362" s="238"/>
      <c r="D362" s="569"/>
      <c r="E362" s="141"/>
      <c r="F362" s="373"/>
      <c r="G362" s="451"/>
      <c r="H362" s="298"/>
      <c r="I362" s="319"/>
    </row>
    <row r="363" ht="15.0" customHeight="1">
      <c r="A363" s="408">
        <v>348</v>
      </c>
      <c r="B363" s="12"/>
      <c r="C363" s="238"/>
      <c r="D363" s="569"/>
      <c r="E363" s="141"/>
      <c r="F363" s="373"/>
      <c r="G363" s="451"/>
      <c r="H363" s="298"/>
      <c r="I363" s="319"/>
    </row>
    <row r="364" ht="15.0" customHeight="1">
      <c r="A364" s="408">
        <v>349</v>
      </c>
      <c r="B364" s="12"/>
      <c r="C364" s="238"/>
      <c r="D364" s="569"/>
      <c r="E364" s="328"/>
      <c r="F364" s="373"/>
      <c r="G364" s="451"/>
      <c r="H364" s="298"/>
      <c r="I364" s="319"/>
    </row>
    <row r="365" ht="15.75" customHeight="1">
      <c r="A365" s="194"/>
      <c r="B365" s="253"/>
      <c r="C365" s="318"/>
      <c r="D365" s="273"/>
      <c r="E365" s="526"/>
      <c r="F365" s="373"/>
      <c r="G365" s="451"/>
      <c r="H365" s="298"/>
      <c r="I365" s="319"/>
    </row>
    <row r="366" ht="15.75" customHeight="1">
      <c r="A366" s="153" t="s">
        <v>183</v>
      </c>
      <c r="B366" s="151"/>
      <c r="C366" s="393"/>
      <c r="D366" s="507"/>
      <c r="E366" s="526"/>
      <c r="F366" s="373"/>
      <c r="G366" s="451"/>
      <c r="H366" s="298"/>
      <c r="I366" s="319"/>
    </row>
    <row r="367" ht="16.5" customHeight="1">
      <c r="A367" s="408">
        <v>350</v>
      </c>
      <c r="B367" s="12" t="s">
        <v>184</v>
      </c>
      <c r="C367" s="238">
        <v>50</v>
      </c>
      <c r="D367" s="569">
        <v>15000</v>
      </c>
      <c r="E367" s="638"/>
      <c r="F367" s="373"/>
      <c r="G367" s="451"/>
      <c r="H367" s="298"/>
      <c r="I367" s="319"/>
    </row>
    <row r="368" ht="15.0" customHeight="1">
      <c r="A368" s="408">
        <v>351</v>
      </c>
      <c r="B368" s="12" t="s">
        <v>185</v>
      </c>
      <c r="C368" s="238">
        <v>70</v>
      </c>
      <c r="D368" s="569">
        <v>21000</v>
      </c>
      <c r="E368" s="141"/>
      <c r="F368" s="373"/>
      <c r="G368" s="451"/>
      <c r="H368" s="298"/>
      <c r="I368" s="319"/>
    </row>
    <row r="369" ht="15.0" customHeight="1">
      <c r="A369" s="408">
        <v>352</v>
      </c>
      <c r="B369" s="12" t="s">
        <v>186</v>
      </c>
      <c r="C369" s="238">
        <v>120</v>
      </c>
      <c r="D369" s="569">
        <v>52000</v>
      </c>
      <c r="E369" s="141"/>
      <c r="F369" s="373"/>
      <c r="G369" s="451"/>
      <c r="H369" s="298"/>
      <c r="I369" s="319"/>
    </row>
    <row r="370" ht="15.0" customHeight="1">
      <c r="A370" s="408">
        <v>353</v>
      </c>
      <c r="B370" s="12" t="s">
        <v>187</v>
      </c>
      <c r="C370" s="238">
        <v>130</v>
      </c>
      <c r="D370" s="569">
        <v>57000</v>
      </c>
      <c r="E370" s="141"/>
      <c r="F370" s="373"/>
      <c r="G370" s="451"/>
      <c r="H370" s="298"/>
      <c r="I370" s="319"/>
    </row>
    <row r="371" ht="15.0" customHeight="1">
      <c r="A371" s="408">
        <v>354</v>
      </c>
      <c r="B371" s="12" t="s">
        <v>188</v>
      </c>
      <c r="C371" s="238">
        <v>170</v>
      </c>
      <c r="D371" s="569">
        <v>61000</v>
      </c>
      <c r="E371" s="141"/>
      <c r="F371" s="373"/>
      <c r="G371" s="451"/>
      <c r="H371" s="298"/>
      <c r="I371" s="319"/>
    </row>
    <row r="372" ht="15.0" customHeight="1">
      <c r="A372" s="408">
        <v>355</v>
      </c>
      <c r="B372" s="12" t="s">
        <v>189</v>
      </c>
      <c r="C372" s="238">
        <v>220</v>
      </c>
      <c r="D372" s="569">
        <v>91000</v>
      </c>
      <c r="E372" s="141"/>
      <c r="F372" s="373"/>
      <c r="G372" s="451"/>
      <c r="H372" s="298"/>
      <c r="I372" s="319"/>
    </row>
    <row r="373" ht="15.0" customHeight="1">
      <c r="A373" s="408">
        <v>356</v>
      </c>
      <c r="B373" s="12" t="s">
        <v>190</v>
      </c>
      <c r="C373" s="238">
        <v>280</v>
      </c>
      <c r="D373" s="569">
        <v>98000</v>
      </c>
      <c r="E373" s="141"/>
      <c r="F373" s="373"/>
      <c r="G373" s="451"/>
      <c r="H373" s="298"/>
      <c r="I373" s="319"/>
    </row>
    <row r="374" ht="15.0" customHeight="1">
      <c r="A374" s="408">
        <v>357</v>
      </c>
      <c r="B374" s="12"/>
      <c r="C374" s="238"/>
      <c r="D374" s="569"/>
      <c r="E374" s="141"/>
      <c r="F374" s="373"/>
      <c r="G374" s="451"/>
      <c r="H374" s="298"/>
      <c r="I374" s="319"/>
    </row>
    <row r="375" ht="15.0" customHeight="1">
      <c r="A375" s="408">
        <v>358</v>
      </c>
      <c r="B375" s="12"/>
      <c r="C375" s="238"/>
      <c r="D375" s="569"/>
      <c r="E375" s="141"/>
      <c r="F375" s="373"/>
      <c r="G375" s="451"/>
      <c r="H375" s="298"/>
      <c r="I375" s="319"/>
    </row>
    <row r="376" ht="15.0" customHeight="1">
      <c r="A376" s="408">
        <v>359</v>
      </c>
      <c r="B376" s="12"/>
      <c r="C376" s="238"/>
      <c r="D376" s="569"/>
      <c r="E376" s="141"/>
      <c r="F376" s="373"/>
      <c r="G376" s="451"/>
      <c r="H376" s="298"/>
      <c r="I376" s="319"/>
    </row>
    <row r="377" ht="15.0" customHeight="1">
      <c r="A377" s="408">
        <v>360</v>
      </c>
      <c r="B377" s="12"/>
      <c r="C377" s="238"/>
      <c r="D377" s="569"/>
      <c r="E377" s="141"/>
      <c r="F377" s="373"/>
      <c r="G377" s="451"/>
      <c r="H377" s="298"/>
      <c r="I377" s="319"/>
    </row>
    <row r="378" ht="15.0" customHeight="1">
      <c r="A378" s="408">
        <v>361</v>
      </c>
      <c r="B378" s="12"/>
      <c r="C378" s="238"/>
      <c r="D378" s="569"/>
      <c r="E378" s="141"/>
      <c r="F378" s="373"/>
      <c r="G378" s="451"/>
      <c r="H378" s="298"/>
      <c r="I378" s="319"/>
    </row>
    <row r="379" ht="15.0" customHeight="1">
      <c r="A379" s="408">
        <v>362</v>
      </c>
      <c r="B379" s="12"/>
      <c r="C379" s="238"/>
      <c r="D379" s="569"/>
      <c r="E379" s="141"/>
      <c r="F379" s="373"/>
      <c r="G379" s="451"/>
      <c r="H379" s="298"/>
      <c r="I379" s="319"/>
    </row>
    <row r="380" ht="15.75" customHeight="1">
      <c r="A380" s="408">
        <v>363</v>
      </c>
      <c r="B380" s="12"/>
      <c r="C380" s="238"/>
      <c r="D380" s="569"/>
      <c r="E380" s="141"/>
      <c r="F380" s="373"/>
      <c r="G380" s="451"/>
      <c r="H380" s="298"/>
      <c r="I380" s="319"/>
    </row>
    <row r="381" ht="15.75" customHeight="1">
      <c r="A381" s="408">
        <v>364</v>
      </c>
      <c r="B381" s="12"/>
      <c r="C381" s="487"/>
      <c r="D381" s="91"/>
      <c r="E381" s="141"/>
      <c r="F381" s="373"/>
      <c r="G381" s="451"/>
      <c r="H381" s="298"/>
      <c r="I381" s="319"/>
    </row>
    <row r="382" ht="16.5" customHeight="1">
      <c r="A382" s="408">
        <v>365</v>
      </c>
      <c r="B382" s="12"/>
      <c r="C382" s="238"/>
      <c r="D382" s="569"/>
      <c r="E382" s="141"/>
      <c r="F382" s="373"/>
      <c r="G382" s="451"/>
      <c r="H382" s="298"/>
      <c r="I382" s="319"/>
    </row>
    <row r="383" ht="15.0" customHeight="1">
      <c r="A383" s="408">
        <v>366</v>
      </c>
      <c r="B383" s="12"/>
      <c r="C383" s="238"/>
      <c r="D383" s="569"/>
      <c r="E383" s="141"/>
      <c r="F383" s="373"/>
      <c r="G383" s="451"/>
      <c r="H383" s="298"/>
      <c r="I383" s="319"/>
    </row>
    <row r="384" ht="15.0" customHeight="1">
      <c r="A384" s="408">
        <v>367</v>
      </c>
      <c r="B384" s="12"/>
      <c r="C384" s="238"/>
      <c r="D384" s="569"/>
      <c r="E384" s="141"/>
      <c r="F384" s="373"/>
      <c r="G384" s="451"/>
      <c r="H384" s="298"/>
      <c r="I384" s="319"/>
    </row>
    <row r="385" ht="15.0" customHeight="1">
      <c r="A385" s="408">
        <v>368</v>
      </c>
      <c r="B385" s="12"/>
      <c r="C385" s="238"/>
      <c r="D385" s="569"/>
      <c r="E385" s="141"/>
      <c r="F385" s="373"/>
      <c r="G385" s="451"/>
      <c r="H385" s="298"/>
      <c r="I385" s="319"/>
    </row>
    <row r="386" ht="15.0" customHeight="1">
      <c r="A386" s="408">
        <v>369</v>
      </c>
      <c r="B386" s="12"/>
      <c r="C386" s="238"/>
      <c r="D386" s="569"/>
      <c r="E386" s="141"/>
      <c r="F386" s="373"/>
      <c r="G386" s="451"/>
      <c r="H386" s="298"/>
      <c r="I386" s="319"/>
    </row>
    <row r="387" ht="15.0" customHeight="1">
      <c r="A387" s="408">
        <v>370</v>
      </c>
      <c r="B387" s="12"/>
      <c r="C387" s="238"/>
      <c r="D387" s="569"/>
      <c r="E387" s="141"/>
      <c r="F387" s="373"/>
      <c r="G387" s="451"/>
      <c r="H387" s="298"/>
      <c r="I387" s="319"/>
    </row>
    <row r="388" ht="15.0" customHeight="1">
      <c r="A388" s="408">
        <v>371</v>
      </c>
      <c r="B388" s="12"/>
      <c r="C388" s="238"/>
      <c r="D388" s="569"/>
      <c r="E388" s="141"/>
      <c r="F388" s="373"/>
      <c r="G388" s="451"/>
      <c r="H388" s="298"/>
      <c r="I388" s="319"/>
    </row>
    <row r="389" ht="15.0" customHeight="1">
      <c r="A389" s="408">
        <v>372</v>
      </c>
      <c r="B389" s="12"/>
      <c r="C389" s="238"/>
      <c r="D389" s="569"/>
      <c r="E389" s="141"/>
      <c r="F389" s="373"/>
      <c r="G389" s="451"/>
      <c r="H389" s="298"/>
      <c r="I389" s="319"/>
    </row>
    <row r="390" ht="15.0" customHeight="1">
      <c r="A390" s="408">
        <v>373</v>
      </c>
      <c r="B390" s="12"/>
      <c r="C390" s="238"/>
      <c r="D390" s="569"/>
      <c r="E390" s="141"/>
      <c r="F390" s="373"/>
      <c r="G390" s="451"/>
      <c r="H390" s="298"/>
      <c r="I390" s="319"/>
    </row>
    <row r="391" ht="15.75" customHeight="1">
      <c r="A391" s="408">
        <v>374</v>
      </c>
      <c r="B391" s="12"/>
      <c r="C391" s="238"/>
      <c r="D391" s="569"/>
      <c r="E391" s="141"/>
      <c r="F391" s="373"/>
      <c r="G391" s="451"/>
      <c r="H391" s="298"/>
      <c r="I391" s="319"/>
    </row>
    <row r="392" ht="15.75" customHeight="1">
      <c r="A392" s="408">
        <v>375</v>
      </c>
      <c r="B392" s="12"/>
      <c r="C392" s="238"/>
      <c r="D392" s="569"/>
      <c r="E392" s="141"/>
      <c r="F392" s="373"/>
      <c r="G392" s="451"/>
      <c r="H392" s="298"/>
      <c r="I392" s="319"/>
    </row>
    <row r="393" ht="16.5" customHeight="1">
      <c r="A393" s="408">
        <v>376</v>
      </c>
      <c r="B393" s="12"/>
      <c r="C393" s="238"/>
      <c r="D393" s="569"/>
      <c r="E393" s="141"/>
      <c r="F393" s="373"/>
      <c r="G393" s="451"/>
      <c r="H393" s="298"/>
      <c r="I393" s="319"/>
    </row>
    <row r="394" ht="15.0" customHeight="1">
      <c r="A394" s="408">
        <v>377</v>
      </c>
      <c r="B394" s="12"/>
      <c r="C394" s="238"/>
      <c r="D394" s="569"/>
      <c r="E394" s="141"/>
      <c r="F394" s="373"/>
      <c r="G394" s="451"/>
      <c r="H394" s="298"/>
      <c r="I394" s="319"/>
    </row>
    <row r="395" ht="15.0" customHeight="1">
      <c r="A395" s="408">
        <v>378</v>
      </c>
      <c r="B395" s="12"/>
      <c r="C395" s="238"/>
      <c r="D395" s="569"/>
      <c r="E395" s="141"/>
      <c r="F395" s="373"/>
      <c r="G395" s="451"/>
      <c r="H395" s="298"/>
      <c r="I395" s="319"/>
    </row>
    <row r="396" ht="15.0" customHeight="1">
      <c r="A396" s="408">
        <v>379</v>
      </c>
      <c r="B396" s="12"/>
      <c r="C396" s="238"/>
      <c r="D396" s="569"/>
      <c r="E396" s="141"/>
      <c r="F396" s="373"/>
      <c r="G396" s="451"/>
      <c r="H396" s="298"/>
      <c r="I396" s="319"/>
    </row>
    <row r="397" ht="15.0" customHeight="1">
      <c r="A397" s="408">
        <v>380</v>
      </c>
      <c r="B397" s="12"/>
      <c r="C397" s="238"/>
      <c r="D397" s="569"/>
      <c r="E397" s="141"/>
      <c r="F397" s="373"/>
      <c r="G397" s="451"/>
      <c r="H397" s="298"/>
      <c r="I397" s="319"/>
    </row>
    <row r="398" ht="15.0" customHeight="1">
      <c r="A398" s="408">
        <v>381</v>
      </c>
      <c r="B398" s="12"/>
      <c r="C398" s="238"/>
      <c r="D398" s="569"/>
      <c r="E398" s="141"/>
      <c r="F398" s="373"/>
      <c r="G398" s="451"/>
      <c r="H398" s="298"/>
      <c r="I398" s="319"/>
    </row>
    <row r="399" ht="15.0" customHeight="1">
      <c r="A399" s="408">
        <v>382</v>
      </c>
      <c r="B399" s="12"/>
      <c r="C399" s="238"/>
      <c r="D399" s="569"/>
      <c r="E399" s="141"/>
      <c r="F399" s="373"/>
      <c r="G399" s="451"/>
      <c r="H399" s="298"/>
      <c r="I399" s="319"/>
    </row>
    <row r="400" ht="15.0" customHeight="1">
      <c r="A400" s="408">
        <v>383</v>
      </c>
      <c r="B400" s="12"/>
      <c r="C400" s="238"/>
      <c r="D400" s="569"/>
      <c r="E400" s="141"/>
      <c r="F400" s="373"/>
      <c r="G400" s="451"/>
      <c r="H400" s="298"/>
      <c r="I400" s="319"/>
    </row>
    <row r="401" ht="15.0" customHeight="1">
      <c r="A401" s="408">
        <v>384</v>
      </c>
      <c r="B401" s="12"/>
      <c r="C401" s="238"/>
      <c r="D401" s="569"/>
      <c r="E401" s="141"/>
      <c r="F401" s="373"/>
      <c r="G401" s="451"/>
      <c r="H401" s="298"/>
      <c r="I401" s="319"/>
    </row>
    <row r="402" ht="15.0" customHeight="1">
      <c r="A402" s="408">
        <v>385</v>
      </c>
      <c r="B402" s="12"/>
      <c r="C402" s="238"/>
      <c r="D402" s="569"/>
      <c r="E402" s="141"/>
      <c r="F402" s="373"/>
      <c r="G402" s="451"/>
      <c r="H402" s="298"/>
      <c r="I402" s="319"/>
    </row>
    <row r="403" ht="15.0" customHeight="1">
      <c r="A403" s="408">
        <v>386</v>
      </c>
      <c r="B403" s="12"/>
      <c r="C403" s="238"/>
      <c r="D403" s="569"/>
      <c r="E403" s="141"/>
      <c r="F403" s="373"/>
      <c r="G403" s="451"/>
      <c r="H403" s="298"/>
      <c r="I403" s="319"/>
    </row>
    <row r="404" ht="15.0" customHeight="1">
      <c r="A404" s="408">
        <v>387</v>
      </c>
      <c r="B404" s="12"/>
      <c r="C404" s="238"/>
      <c r="D404" s="569"/>
      <c r="E404" s="141"/>
      <c r="F404" s="373"/>
      <c r="G404" s="451"/>
      <c r="H404" s="298"/>
      <c r="I404" s="319"/>
    </row>
    <row r="405" ht="15.0" customHeight="1">
      <c r="A405" s="408">
        <v>388</v>
      </c>
      <c r="B405" s="12"/>
      <c r="C405" s="238"/>
      <c r="D405" s="569"/>
      <c r="E405" s="141"/>
      <c r="F405" s="373"/>
      <c r="G405" s="451"/>
      <c r="H405" s="298"/>
      <c r="I405" s="319"/>
    </row>
    <row r="406" ht="15.0" customHeight="1">
      <c r="A406" s="408">
        <v>389</v>
      </c>
      <c r="B406" s="12"/>
      <c r="C406" s="238"/>
      <c r="D406" s="569"/>
      <c r="E406" s="141"/>
      <c r="F406" s="373"/>
      <c r="G406" s="451"/>
      <c r="H406" s="298"/>
      <c r="I406" s="319"/>
    </row>
    <row r="407" ht="15.0" customHeight="1">
      <c r="A407" s="408">
        <v>390</v>
      </c>
      <c r="B407" s="12"/>
      <c r="C407" s="238"/>
      <c r="D407" s="569"/>
      <c r="E407" s="141"/>
      <c r="F407" s="373"/>
      <c r="G407" s="451"/>
      <c r="H407" s="298"/>
      <c r="I407" s="319"/>
    </row>
    <row r="408" ht="15.0" customHeight="1">
      <c r="A408" s="408">
        <v>391</v>
      </c>
      <c r="B408" s="12"/>
      <c r="C408" s="238"/>
      <c r="D408" s="569"/>
      <c r="E408" s="141"/>
      <c r="F408" s="373"/>
      <c r="G408" s="451"/>
      <c r="H408" s="298"/>
      <c r="I408" s="319"/>
    </row>
    <row r="409" ht="15.0" customHeight="1">
      <c r="A409" s="408">
        <v>392</v>
      </c>
      <c r="B409" s="12"/>
      <c r="C409" s="238"/>
      <c r="D409" s="569"/>
      <c r="E409" s="141"/>
      <c r="F409" s="373"/>
      <c r="G409" s="451"/>
      <c r="H409" s="298"/>
      <c r="I409" s="319"/>
    </row>
    <row r="410" ht="15.0" customHeight="1">
      <c r="A410" s="408">
        <v>393</v>
      </c>
      <c r="B410" s="12"/>
      <c r="C410" s="238"/>
      <c r="D410" s="569"/>
      <c r="E410" s="141"/>
      <c r="F410" s="373"/>
      <c r="G410" s="451"/>
      <c r="H410" s="298"/>
      <c r="I410" s="319"/>
    </row>
    <row r="411" ht="15.0" customHeight="1">
      <c r="A411" s="408">
        <v>394</v>
      </c>
      <c r="B411" s="12"/>
      <c r="C411" s="238"/>
      <c r="D411" s="569"/>
      <c r="E411" s="141"/>
      <c r="F411" s="373"/>
      <c r="G411" s="451"/>
      <c r="H411" s="298"/>
      <c r="I411" s="319"/>
    </row>
    <row r="412" ht="15.0" customHeight="1">
      <c r="A412" s="408">
        <v>395</v>
      </c>
      <c r="B412" s="12"/>
      <c r="C412" s="238"/>
      <c r="D412" s="569"/>
      <c r="E412" s="141"/>
      <c r="F412" s="373"/>
      <c r="G412" s="451"/>
      <c r="H412" s="298"/>
      <c r="I412" s="319"/>
    </row>
    <row r="413" ht="15.75" customHeight="1">
      <c r="A413" s="408">
        <v>396</v>
      </c>
      <c r="B413" s="12"/>
      <c r="C413" s="238"/>
      <c r="D413" s="569"/>
      <c r="E413" s="141"/>
      <c r="F413" s="373"/>
      <c r="G413" s="451"/>
      <c r="H413" s="298"/>
      <c r="I413" s="319"/>
    </row>
    <row r="414" ht="15.75" customHeight="1">
      <c r="A414" s="408">
        <v>397</v>
      </c>
      <c r="B414" s="12"/>
      <c r="C414" s="238"/>
      <c r="D414" s="569"/>
      <c r="E414" s="141"/>
      <c r="F414" s="373"/>
      <c r="G414" s="451"/>
      <c r="H414" s="298"/>
      <c r="I414" s="319"/>
    </row>
    <row r="415" ht="16.5" customHeight="1">
      <c r="A415" s="408">
        <v>398</v>
      </c>
      <c r="B415" s="12"/>
      <c r="C415" s="238"/>
      <c r="D415" s="569"/>
      <c r="E415" s="141"/>
      <c r="F415" s="373"/>
      <c r="G415" s="451"/>
      <c r="H415" s="298"/>
      <c r="I415" s="319"/>
    </row>
    <row r="416" ht="15.0" customHeight="1">
      <c r="A416" s="408">
        <v>399</v>
      </c>
      <c r="B416" s="12"/>
      <c r="C416" s="238"/>
      <c r="D416" s="569"/>
      <c r="E416" s="328"/>
      <c r="F416" s="373"/>
      <c r="G416" s="451"/>
      <c r="H416" s="298"/>
      <c r="I416" s="319"/>
    </row>
    <row r="417" ht="15.0" customHeight="1">
      <c r="A417" s="194"/>
      <c r="B417" s="253"/>
      <c r="C417" s="318"/>
      <c r="D417" s="273"/>
      <c r="E417" s="526"/>
      <c r="F417" s="373"/>
      <c r="G417" s="451"/>
      <c r="H417" s="298"/>
      <c r="I417" s="319"/>
    </row>
    <row r="418" ht="15.0" customHeight="1">
      <c r="A418" s="641" t="s">
        <v>191</v>
      </c>
      <c r="B418" s="151"/>
      <c r="C418" s="393"/>
      <c r="D418" s="507"/>
      <c r="E418" s="638"/>
      <c r="F418" s="373"/>
      <c r="G418" s="451"/>
      <c r="H418" s="298"/>
      <c r="I418" s="319"/>
    </row>
    <row r="419" ht="15.0" customHeight="1">
      <c r="A419" s="408">
        <v>400</v>
      </c>
      <c r="B419" s="12" t="s">
        <v>192</v>
      </c>
      <c r="C419" s="238">
        <v>10</v>
      </c>
      <c r="D419" s="569">
        <v>7900</v>
      </c>
      <c r="E419" s="141"/>
      <c r="F419" s="373"/>
      <c r="G419" s="451"/>
      <c r="H419" s="298"/>
      <c r="I419" s="319"/>
    </row>
    <row r="420" ht="15.0" customHeight="1">
      <c r="A420" s="408">
        <v>401</v>
      </c>
      <c r="B420" s="12" t="s">
        <v>193</v>
      </c>
      <c r="C420" s="238">
        <v>190</v>
      </c>
      <c r="D420" s="569">
        <v>127000</v>
      </c>
      <c r="E420" s="141"/>
      <c r="F420" s="373"/>
      <c r="G420" s="451"/>
      <c r="H420" s="298"/>
      <c r="I420" s="319"/>
    </row>
    <row r="421" ht="15.0" customHeight="1">
      <c r="A421" s="408">
        <v>402</v>
      </c>
      <c r="B421" s="12" t="s">
        <v>194</v>
      </c>
      <c r="C421" s="238">
        <v>1290</v>
      </c>
      <c r="D421" s="569">
        <v>479000</v>
      </c>
      <c r="E421" s="141"/>
      <c r="F421" s="373"/>
      <c r="G421" s="451"/>
      <c r="H421" s="298"/>
      <c r="I421" s="319"/>
    </row>
    <row r="422" ht="15.0" customHeight="1">
      <c r="A422" s="408">
        <v>403</v>
      </c>
      <c r="B422" s="12"/>
      <c r="C422" s="238"/>
      <c r="D422" s="569"/>
      <c r="E422" s="141"/>
      <c r="F422" s="373"/>
      <c r="G422" s="451"/>
      <c r="H422" s="298"/>
      <c r="I422" s="319"/>
    </row>
    <row r="423" ht="15.0" customHeight="1">
      <c r="A423" s="408">
        <v>404</v>
      </c>
      <c r="B423" s="12"/>
      <c r="C423" s="238"/>
      <c r="D423" s="569"/>
      <c r="E423" s="141"/>
      <c r="F423" s="373"/>
      <c r="G423" s="451"/>
      <c r="H423" s="298"/>
      <c r="I423" s="319"/>
    </row>
    <row r="424" ht="15.0" customHeight="1">
      <c r="A424" s="408">
        <v>405</v>
      </c>
      <c r="B424" s="12"/>
      <c r="C424" s="238"/>
      <c r="D424" s="569"/>
      <c r="E424" s="141"/>
      <c r="F424" s="373"/>
      <c r="G424" s="451"/>
      <c r="H424" s="298"/>
      <c r="I424" s="319"/>
    </row>
    <row r="425" ht="15.0" customHeight="1">
      <c r="A425" s="408">
        <v>406</v>
      </c>
      <c r="B425" s="12"/>
      <c r="C425" s="238"/>
      <c r="D425" s="569"/>
      <c r="E425" s="141"/>
      <c r="F425" s="373"/>
      <c r="G425" s="451"/>
      <c r="H425" s="298"/>
      <c r="I425" s="319"/>
    </row>
    <row r="426" ht="15.0" customHeight="1">
      <c r="A426" s="408">
        <v>407</v>
      </c>
      <c r="B426" s="12"/>
      <c r="C426" s="238"/>
      <c r="D426" s="569"/>
      <c r="E426" s="141"/>
      <c r="F426" s="373"/>
      <c r="G426" s="451"/>
      <c r="H426" s="298"/>
      <c r="I426" s="319"/>
    </row>
    <row r="427" ht="15.0" customHeight="1">
      <c r="A427" s="408">
        <v>408</v>
      </c>
      <c r="B427" s="12"/>
      <c r="C427" s="238"/>
      <c r="D427" s="569"/>
      <c r="E427" s="141"/>
      <c r="F427" s="373"/>
      <c r="G427" s="451"/>
      <c r="H427" s="298"/>
      <c r="I427" s="319"/>
    </row>
    <row r="428" ht="15.0" customHeight="1">
      <c r="A428" s="408">
        <v>409</v>
      </c>
      <c r="B428" s="12"/>
      <c r="C428" s="238"/>
      <c r="D428" s="569"/>
      <c r="E428" s="141"/>
      <c r="F428" s="373"/>
      <c r="G428" s="451"/>
      <c r="H428" s="298"/>
      <c r="I428" s="319"/>
    </row>
    <row r="429" ht="15.0" customHeight="1">
      <c r="A429" s="408">
        <v>410</v>
      </c>
      <c r="B429" s="12"/>
      <c r="C429" s="238"/>
      <c r="D429" s="569"/>
      <c r="E429" s="141"/>
      <c r="F429" s="373"/>
      <c r="G429" s="451"/>
      <c r="H429" s="298"/>
      <c r="I429" s="319"/>
    </row>
    <row r="430" ht="15.0" customHeight="1">
      <c r="A430" s="408">
        <v>411</v>
      </c>
      <c r="B430" s="12"/>
      <c r="C430" s="238"/>
      <c r="D430" s="569"/>
      <c r="E430" s="141"/>
      <c r="F430" s="373"/>
      <c r="G430" s="451"/>
      <c r="H430" s="298"/>
      <c r="I430" s="319"/>
    </row>
    <row r="431" ht="15.0" customHeight="1">
      <c r="A431" s="408">
        <v>412</v>
      </c>
      <c r="B431" s="12"/>
      <c r="C431" s="238"/>
      <c r="D431" s="569"/>
      <c r="E431" s="141"/>
      <c r="F431" s="373"/>
      <c r="G431" s="451"/>
      <c r="H431" s="298"/>
      <c r="I431" s="319"/>
    </row>
    <row r="432" ht="15.0" customHeight="1">
      <c r="A432" s="408">
        <v>413</v>
      </c>
      <c r="B432" s="12"/>
      <c r="C432" s="238"/>
      <c r="D432" s="569"/>
      <c r="E432" s="141"/>
      <c r="F432" s="373"/>
      <c r="G432" s="451"/>
      <c r="H432" s="298"/>
      <c r="I432" s="319"/>
    </row>
    <row r="433" ht="15.0" customHeight="1">
      <c r="A433" s="408">
        <v>414</v>
      </c>
      <c r="B433" s="12"/>
      <c r="C433" s="238"/>
      <c r="D433" s="569"/>
      <c r="E433" s="141"/>
      <c r="F433" s="373"/>
      <c r="G433" s="451"/>
      <c r="H433" s="298"/>
      <c r="I433" s="319"/>
    </row>
    <row r="434" ht="15.0" customHeight="1">
      <c r="A434" s="408">
        <v>415</v>
      </c>
      <c r="B434" s="12"/>
      <c r="C434" s="238"/>
      <c r="D434" s="569"/>
      <c r="E434" s="141"/>
      <c r="F434" s="373"/>
      <c r="G434" s="451"/>
      <c r="H434" s="298"/>
      <c r="I434" s="319"/>
    </row>
    <row r="435" ht="15.0" customHeight="1">
      <c r="A435" s="408">
        <v>416</v>
      </c>
      <c r="B435" s="12"/>
      <c r="C435" s="238"/>
      <c r="D435" s="569"/>
      <c r="E435" s="141"/>
      <c r="F435" s="373"/>
      <c r="G435" s="451"/>
      <c r="H435" s="298"/>
      <c r="I435" s="319"/>
    </row>
    <row r="436" ht="15.0" customHeight="1">
      <c r="A436" s="408">
        <v>417</v>
      </c>
      <c r="B436" s="12"/>
      <c r="C436" s="238"/>
      <c r="D436" s="569"/>
      <c r="E436" s="141"/>
      <c r="F436" s="373"/>
      <c r="G436" s="451"/>
      <c r="H436" s="298"/>
      <c r="I436" s="319"/>
    </row>
    <row r="437" ht="15.75" customHeight="1">
      <c r="A437" s="408">
        <v>418</v>
      </c>
      <c r="B437" s="12"/>
      <c r="C437" s="238"/>
      <c r="D437" s="569"/>
      <c r="E437" s="141"/>
      <c r="F437" s="373"/>
      <c r="G437" s="451"/>
      <c r="H437" s="298"/>
      <c r="I437" s="319"/>
    </row>
    <row r="438" ht="15.75" customHeight="1">
      <c r="A438" s="408">
        <v>419</v>
      </c>
      <c r="B438" s="12"/>
      <c r="C438" s="238"/>
      <c r="D438" s="569"/>
      <c r="E438" s="141"/>
      <c r="F438" s="373"/>
      <c r="G438" s="451"/>
      <c r="H438" s="298"/>
      <c r="I438" s="319"/>
    </row>
    <row r="439" ht="15.75" customHeight="1">
      <c r="A439" s="408">
        <v>420</v>
      </c>
      <c r="B439" s="12"/>
      <c r="C439" s="238"/>
      <c r="D439" s="569"/>
      <c r="E439" s="141"/>
      <c r="F439" s="373"/>
      <c r="G439" s="451"/>
      <c r="H439" s="298"/>
      <c r="I439" s="319"/>
    </row>
    <row r="440" ht="15.75" customHeight="1">
      <c r="A440" s="408">
        <v>421</v>
      </c>
      <c r="B440" s="12"/>
      <c r="C440" s="238"/>
      <c r="D440" s="569"/>
      <c r="E440" s="141"/>
      <c r="F440" s="373"/>
      <c r="G440" s="451"/>
      <c r="H440" s="298"/>
      <c r="I440" s="319"/>
    </row>
    <row r="441" ht="15.75" customHeight="1">
      <c r="A441" s="408">
        <v>422</v>
      </c>
      <c r="B441" s="12"/>
      <c r="C441" s="238"/>
      <c r="D441" s="569"/>
      <c r="E441" s="141"/>
      <c r="F441" s="373"/>
      <c r="G441" s="451"/>
      <c r="H441" s="298"/>
      <c r="I441" s="319"/>
    </row>
    <row r="442" ht="15.75" customHeight="1">
      <c r="A442" s="408">
        <v>423</v>
      </c>
      <c r="B442" s="12"/>
      <c r="C442" s="238"/>
      <c r="D442" s="569"/>
      <c r="E442" s="141"/>
      <c r="F442" s="373"/>
      <c r="G442" s="451"/>
      <c r="H442" s="298"/>
      <c r="I442" s="319"/>
    </row>
    <row r="443" ht="15.75" customHeight="1">
      <c r="A443" s="408">
        <v>424</v>
      </c>
      <c r="B443" s="12"/>
      <c r="C443" s="238"/>
      <c r="D443" s="569"/>
      <c r="E443" s="328"/>
      <c r="F443" s="373"/>
      <c r="G443" s="451"/>
      <c r="H443" s="298"/>
      <c r="I443" s="319"/>
    </row>
    <row r="444" ht="15.75" customHeight="1">
      <c r="A444" s="194"/>
      <c r="B444" s="253"/>
      <c r="C444" s="318"/>
      <c r="D444" s="273"/>
      <c r="E444" s="526"/>
      <c r="F444" s="373"/>
      <c r="G444" s="451"/>
      <c r="H444" s="298"/>
      <c r="I444" s="319"/>
    </row>
    <row r="445" ht="15.75" customHeight="1">
      <c r="A445" s="641" t="s">
        <v>195</v>
      </c>
      <c r="B445" s="151"/>
      <c r="C445" s="393"/>
      <c r="D445" s="507"/>
      <c r="E445" s="526"/>
      <c r="F445" s="373"/>
      <c r="G445" s="451"/>
      <c r="H445" s="298"/>
      <c r="I445" s="319"/>
    </row>
    <row r="446" ht="15.75" customHeight="1">
      <c r="A446" s="408">
        <v>425</v>
      </c>
      <c r="B446" s="12" t="s">
        <v>196</v>
      </c>
      <c r="C446" s="238">
        <v>20</v>
      </c>
      <c r="D446" s="569">
        <v>17000</v>
      </c>
      <c r="E446" s="638"/>
      <c r="F446" s="373"/>
      <c r="G446" s="451"/>
      <c r="H446" s="298"/>
      <c r="I446" s="319"/>
    </row>
    <row r="447" ht="15.75" customHeight="1">
      <c r="A447" s="408">
        <v>426</v>
      </c>
      <c r="B447" s="12" t="s">
        <v>197</v>
      </c>
      <c r="C447" s="238">
        <v>90</v>
      </c>
      <c r="D447" s="569">
        <v>88000</v>
      </c>
      <c r="E447" s="141"/>
      <c r="F447" s="373"/>
      <c r="G447" s="451"/>
      <c r="H447" s="298"/>
      <c r="I447" s="319"/>
    </row>
    <row r="448" ht="15.75" customHeight="1">
      <c r="A448" s="408">
        <v>427</v>
      </c>
      <c r="B448" s="12" t="s">
        <v>198</v>
      </c>
      <c r="C448" s="238">
        <v>1290</v>
      </c>
      <c r="D448" s="569">
        <v>479000</v>
      </c>
      <c r="E448" s="141"/>
      <c r="F448" s="373"/>
      <c r="G448" s="451"/>
      <c r="H448" s="298"/>
      <c r="I448" s="319"/>
    </row>
    <row r="449" ht="15.75" customHeight="1">
      <c r="A449" s="408">
        <v>428</v>
      </c>
      <c r="B449" s="12"/>
      <c r="C449" s="238"/>
      <c r="D449" s="569"/>
      <c r="E449" s="141"/>
      <c r="F449" s="373"/>
      <c r="G449" s="451"/>
      <c r="H449" s="298"/>
      <c r="I449" s="319"/>
    </row>
    <row r="450" ht="15.75" customHeight="1">
      <c r="A450" s="408">
        <v>429</v>
      </c>
      <c r="B450" s="12"/>
      <c r="C450" s="238"/>
      <c r="D450" s="569"/>
      <c r="E450" s="141"/>
      <c r="F450" s="373"/>
      <c r="G450" s="451"/>
      <c r="H450" s="298"/>
      <c r="I450" s="319"/>
    </row>
    <row r="451" ht="15.75" customHeight="1">
      <c r="A451" s="408">
        <v>430</v>
      </c>
      <c r="B451" s="12"/>
      <c r="C451" s="238"/>
      <c r="D451" s="569"/>
      <c r="E451" s="141"/>
      <c r="F451" s="373"/>
      <c r="G451" s="451"/>
      <c r="H451" s="298"/>
      <c r="I451" s="319"/>
    </row>
    <row r="452" ht="15.75" customHeight="1">
      <c r="A452" s="408">
        <v>431</v>
      </c>
      <c r="B452" s="12"/>
      <c r="C452" s="238"/>
      <c r="D452" s="569"/>
      <c r="E452" s="141"/>
      <c r="F452" s="373"/>
      <c r="G452" s="451"/>
      <c r="H452" s="298"/>
      <c r="I452" s="319"/>
    </row>
    <row r="453" ht="15.75" customHeight="1">
      <c r="A453" s="408">
        <v>432</v>
      </c>
      <c r="B453" s="12"/>
      <c r="C453" s="238"/>
      <c r="D453" s="569"/>
      <c r="E453" s="141"/>
      <c r="F453" s="373"/>
      <c r="G453" s="451"/>
      <c r="H453" s="298"/>
      <c r="I453" s="319"/>
    </row>
    <row r="454" ht="15.75" customHeight="1">
      <c r="A454" s="408">
        <v>433</v>
      </c>
      <c r="B454" s="12"/>
      <c r="C454" s="238"/>
      <c r="D454" s="569"/>
      <c r="E454" s="141"/>
      <c r="F454" s="373"/>
      <c r="G454" s="451"/>
      <c r="H454" s="298"/>
      <c r="I454" s="319"/>
    </row>
    <row r="455" ht="15.75" customHeight="1">
      <c r="A455" s="408">
        <v>434</v>
      </c>
      <c r="B455" s="12"/>
      <c r="C455" s="238"/>
      <c r="D455" s="569"/>
      <c r="E455" s="141"/>
      <c r="F455" s="373"/>
      <c r="G455" s="451"/>
      <c r="H455" s="298"/>
      <c r="I455" s="319"/>
    </row>
    <row r="456" ht="15.75" customHeight="1">
      <c r="A456" s="408">
        <v>435</v>
      </c>
      <c r="B456" s="12"/>
      <c r="C456" s="238"/>
      <c r="D456" s="569"/>
      <c r="E456" s="141"/>
      <c r="F456" s="373"/>
      <c r="G456" s="451"/>
      <c r="H456" s="298"/>
      <c r="I456" s="319"/>
    </row>
    <row r="457" ht="15.75" customHeight="1">
      <c r="A457" s="408">
        <v>436</v>
      </c>
      <c r="B457" s="12"/>
      <c r="C457" s="238"/>
      <c r="D457" s="569"/>
      <c r="E457" s="141"/>
      <c r="F457" s="373"/>
      <c r="G457" s="451"/>
      <c r="H457" s="298"/>
      <c r="I457" s="319"/>
    </row>
    <row r="458" ht="15.75" customHeight="1">
      <c r="A458" s="408">
        <v>437</v>
      </c>
      <c r="B458" s="12"/>
      <c r="C458" s="238"/>
      <c r="D458" s="569"/>
      <c r="E458" s="141"/>
      <c r="F458" s="373"/>
      <c r="G458" s="451"/>
      <c r="H458" s="298"/>
      <c r="I458" s="319"/>
    </row>
    <row r="459" ht="15.75" customHeight="1">
      <c r="A459" s="408">
        <v>438</v>
      </c>
      <c r="B459" s="12"/>
      <c r="C459" s="238"/>
      <c r="D459" s="569"/>
      <c r="E459" s="141"/>
      <c r="F459" s="373"/>
      <c r="G459" s="451"/>
      <c r="H459" s="298"/>
      <c r="I459" s="319"/>
    </row>
    <row r="460" ht="15.75" customHeight="1">
      <c r="A460" s="408">
        <v>439</v>
      </c>
      <c r="B460" s="12"/>
      <c r="C460" s="238"/>
      <c r="D460" s="569"/>
      <c r="E460" s="141"/>
      <c r="F460" s="373"/>
      <c r="G460" s="451"/>
      <c r="H460" s="298"/>
      <c r="I460" s="319"/>
    </row>
    <row r="461" ht="15.75" customHeight="1">
      <c r="A461" s="408">
        <v>440</v>
      </c>
      <c r="B461" s="12"/>
      <c r="C461" s="238"/>
      <c r="D461" s="569"/>
      <c r="E461" s="141"/>
      <c r="F461" s="373"/>
      <c r="G461" s="451"/>
      <c r="H461" s="298"/>
      <c r="I461" s="319"/>
    </row>
    <row r="462" ht="15.75" customHeight="1">
      <c r="A462" s="408">
        <v>441</v>
      </c>
      <c r="B462" s="12"/>
      <c r="C462" s="238"/>
      <c r="D462" s="569"/>
      <c r="E462" s="141"/>
      <c r="F462" s="373"/>
      <c r="G462" s="451"/>
      <c r="H462" s="298"/>
      <c r="I462" s="319"/>
    </row>
    <row r="463" ht="15.75" customHeight="1">
      <c r="A463" s="408">
        <v>442</v>
      </c>
      <c r="B463" s="12"/>
      <c r="C463" s="238"/>
      <c r="D463" s="569"/>
      <c r="E463" s="141"/>
      <c r="F463" s="373"/>
      <c r="G463" s="451"/>
      <c r="H463" s="298"/>
      <c r="I463" s="319"/>
    </row>
    <row r="464" ht="15.75" customHeight="1">
      <c r="A464" s="408">
        <v>443</v>
      </c>
      <c r="B464" s="12"/>
      <c r="C464" s="238"/>
      <c r="D464" s="569"/>
      <c r="E464" s="141"/>
      <c r="F464" s="373"/>
      <c r="G464" s="451"/>
      <c r="H464" s="298"/>
      <c r="I464" s="319"/>
    </row>
    <row r="465" ht="15.75" customHeight="1">
      <c r="A465" s="408">
        <v>444</v>
      </c>
      <c r="B465" s="12"/>
      <c r="C465" s="238"/>
      <c r="D465" s="569"/>
      <c r="E465" s="141"/>
      <c r="F465" s="373"/>
      <c r="G465" s="451"/>
      <c r="H465" s="298"/>
      <c r="I465" s="319"/>
    </row>
    <row r="466" ht="15.75" customHeight="1">
      <c r="A466" s="408">
        <v>445</v>
      </c>
      <c r="B466" s="12"/>
      <c r="C466" s="238"/>
      <c r="D466" s="569"/>
      <c r="E466" s="141"/>
      <c r="F466" s="373"/>
      <c r="G466" s="451"/>
      <c r="H466" s="298"/>
      <c r="I466" s="319"/>
    </row>
    <row r="467" ht="15.75" customHeight="1">
      <c r="A467" s="408">
        <v>446</v>
      </c>
      <c r="B467" s="12"/>
      <c r="C467" s="238"/>
      <c r="D467" s="569"/>
      <c r="E467" s="141"/>
      <c r="F467" s="373"/>
      <c r="G467" s="451"/>
      <c r="H467" s="298"/>
      <c r="I467" s="319"/>
    </row>
    <row r="468" ht="15.75" customHeight="1">
      <c r="A468" s="408">
        <v>447</v>
      </c>
      <c r="B468" s="12"/>
      <c r="C468" s="238"/>
      <c r="D468" s="569"/>
      <c r="E468" s="141"/>
      <c r="F468" s="373"/>
      <c r="G468" s="451"/>
      <c r="H468" s="298"/>
      <c r="I468" s="319"/>
    </row>
    <row r="469" ht="15.75" customHeight="1">
      <c r="A469" s="408">
        <v>448</v>
      </c>
      <c r="B469" s="12"/>
      <c r="C469" s="238"/>
      <c r="D469" s="569"/>
      <c r="E469" s="141"/>
      <c r="F469" s="373"/>
      <c r="G469" s="451"/>
      <c r="H469" s="298"/>
      <c r="I469" s="319"/>
    </row>
    <row r="470" ht="15.75" customHeight="1">
      <c r="A470" s="408">
        <v>449</v>
      </c>
      <c r="B470" s="12"/>
      <c r="C470" s="238"/>
      <c r="D470" s="569"/>
      <c r="E470" s="328"/>
      <c r="F470" s="373"/>
      <c r="G470" s="451"/>
      <c r="H470" s="298"/>
      <c r="I470" s="319"/>
    </row>
    <row r="471" ht="15.75" customHeight="1">
      <c r="A471" s="300"/>
      <c r="B471" s="253"/>
      <c r="C471" s="318"/>
      <c r="D471" s="273"/>
      <c r="E471" s="526"/>
      <c r="F471" s="373"/>
      <c r="G471" s="451"/>
      <c r="H471" s="298"/>
      <c r="I471" s="319"/>
    </row>
    <row r="472" ht="15.75" customHeight="1">
      <c r="A472" s="641" t="s">
        <v>199</v>
      </c>
      <c r="B472" s="378"/>
      <c r="C472" s="472"/>
      <c r="D472" s="507"/>
      <c r="E472" s="526"/>
      <c r="F472" s="373"/>
      <c r="G472" s="451"/>
      <c r="H472" s="298"/>
      <c r="I472" s="319"/>
    </row>
    <row r="473" ht="15.75" customHeight="1">
      <c r="A473" s="408">
        <v>450</v>
      </c>
      <c r="B473" s="12" t="s">
        <v>200</v>
      </c>
      <c r="C473" s="238">
        <v>10</v>
      </c>
      <c r="D473" s="569">
        <v>14600</v>
      </c>
      <c r="E473" s="638"/>
      <c r="F473" s="373"/>
      <c r="G473" s="451"/>
      <c r="H473" s="298"/>
      <c r="I473" s="319"/>
    </row>
    <row r="474" ht="15.75" customHeight="1">
      <c r="A474" s="408">
        <v>451</v>
      </c>
      <c r="B474" s="12" t="s">
        <v>201</v>
      </c>
      <c r="C474" s="238">
        <v>40</v>
      </c>
      <c r="D474" s="569">
        <v>48000</v>
      </c>
      <c r="E474" s="141"/>
      <c r="F474" s="373"/>
      <c r="G474" s="451"/>
      <c r="H474" s="298"/>
      <c r="I474" s="319"/>
    </row>
    <row r="475" ht="15.75" customHeight="1">
      <c r="A475" s="408">
        <v>452</v>
      </c>
      <c r="B475" s="12"/>
      <c r="C475" s="238"/>
      <c r="D475" s="569"/>
      <c r="E475" s="141"/>
      <c r="F475" s="373"/>
      <c r="G475" s="451"/>
      <c r="H475" s="298"/>
      <c r="I475" s="319"/>
    </row>
    <row r="476" ht="15.75" customHeight="1">
      <c r="A476" s="408">
        <v>453</v>
      </c>
      <c r="B476" s="12"/>
      <c r="C476" s="238"/>
      <c r="D476" s="569"/>
      <c r="E476" s="141" t="s">
        <v>78</v>
      </c>
      <c r="F476" s="373"/>
      <c r="G476" s="451"/>
      <c r="H476" s="298"/>
      <c r="I476" s="319"/>
    </row>
    <row r="477" ht="15.75" customHeight="1">
      <c r="A477" s="408">
        <v>454</v>
      </c>
      <c r="B477" s="12"/>
      <c r="C477" s="238"/>
      <c r="D477" s="569"/>
      <c r="E477" s="141"/>
      <c r="F477" s="373"/>
      <c r="G477" s="451"/>
      <c r="H477" s="298"/>
      <c r="I477" s="319"/>
    </row>
    <row r="478" ht="15.75" customHeight="1">
      <c r="A478" s="408">
        <v>455</v>
      </c>
      <c r="B478" s="12"/>
      <c r="C478" s="238"/>
      <c r="D478" s="569"/>
      <c r="E478" s="141"/>
      <c r="F478" s="373"/>
      <c r="G478" s="451"/>
      <c r="H478" s="298"/>
      <c r="I478" s="319"/>
    </row>
    <row r="479" ht="15.75" customHeight="1">
      <c r="A479" s="408">
        <v>456</v>
      </c>
      <c r="B479" s="12"/>
      <c r="C479" s="238"/>
      <c r="D479" s="569"/>
      <c r="E479" s="141"/>
      <c r="F479" s="373"/>
      <c r="G479" s="451"/>
      <c r="H479" s="298"/>
      <c r="I479" s="319"/>
    </row>
    <row r="480" ht="15.75" customHeight="1">
      <c r="A480" s="408">
        <v>457</v>
      </c>
      <c r="B480" s="12"/>
      <c r="C480" s="238"/>
      <c r="D480" s="569"/>
      <c r="E480" s="141"/>
      <c r="F480" s="373"/>
      <c r="G480" s="451"/>
      <c r="H480" s="298"/>
      <c r="I480" s="319"/>
    </row>
    <row r="481" ht="15.75" customHeight="1">
      <c r="A481" s="408">
        <v>458</v>
      </c>
      <c r="B481" s="12"/>
      <c r="C481" s="238"/>
      <c r="D481" s="569"/>
      <c r="E481" s="141"/>
      <c r="F481" s="373"/>
      <c r="G481" s="451"/>
      <c r="H481" s="298"/>
      <c r="I481" s="319"/>
    </row>
    <row r="482" ht="15.75" customHeight="1">
      <c r="A482" s="408">
        <v>459</v>
      </c>
      <c r="B482" s="12"/>
      <c r="C482" s="238"/>
      <c r="D482" s="569"/>
      <c r="E482" s="141"/>
      <c r="F482" s="373"/>
      <c r="G482" s="451"/>
      <c r="H482" s="298"/>
      <c r="I482" s="319"/>
    </row>
    <row r="483" ht="15.75" customHeight="1">
      <c r="A483" s="408">
        <v>460</v>
      </c>
      <c r="B483" s="12"/>
      <c r="C483" s="238"/>
      <c r="D483" s="569"/>
      <c r="E483" s="141"/>
      <c r="F483" s="373"/>
      <c r="G483" s="451"/>
      <c r="H483" s="298"/>
      <c r="I483" s="319"/>
    </row>
    <row r="484" ht="15.75" customHeight="1">
      <c r="A484" s="408">
        <v>461</v>
      </c>
      <c r="B484" s="12"/>
      <c r="C484" s="238"/>
      <c r="D484" s="569"/>
      <c r="E484" s="141"/>
      <c r="F484" s="373"/>
      <c r="G484" s="451"/>
      <c r="H484" s="298"/>
      <c r="I484" s="319"/>
    </row>
    <row r="485" ht="15.75" customHeight="1">
      <c r="A485" s="408">
        <v>462</v>
      </c>
      <c r="B485" s="12"/>
      <c r="C485" s="238"/>
      <c r="D485" s="569"/>
      <c r="E485" s="141"/>
      <c r="F485" s="373"/>
      <c r="G485" s="451"/>
      <c r="H485" s="298"/>
      <c r="I485" s="319"/>
    </row>
    <row r="486" ht="15.75" customHeight="1">
      <c r="A486" s="408">
        <v>463</v>
      </c>
      <c r="B486" s="12"/>
      <c r="C486" s="238"/>
      <c r="D486" s="569"/>
      <c r="E486" s="141"/>
      <c r="F486" s="373"/>
      <c r="G486" s="451"/>
      <c r="H486" s="298"/>
      <c r="I486" s="319"/>
    </row>
    <row r="487" ht="15.75" customHeight="1">
      <c r="A487" s="408">
        <v>464</v>
      </c>
      <c r="B487" s="12"/>
      <c r="C487" s="238"/>
      <c r="D487" s="569"/>
      <c r="E487" s="141"/>
      <c r="F487" s="373"/>
      <c r="G487" s="451"/>
      <c r="H487" s="298"/>
      <c r="I487" s="319"/>
    </row>
    <row r="488" ht="15.75" customHeight="1">
      <c r="A488" s="408">
        <v>465</v>
      </c>
      <c r="B488" s="12"/>
      <c r="C488" s="238"/>
      <c r="D488" s="569"/>
      <c r="E488" s="141"/>
      <c r="F488" s="373"/>
      <c r="G488" s="451"/>
      <c r="H488" s="298"/>
      <c r="I488" s="319"/>
    </row>
    <row r="489" ht="15.75" customHeight="1">
      <c r="A489" s="408">
        <v>466</v>
      </c>
      <c r="B489" s="12"/>
      <c r="C489" s="238"/>
      <c r="D489" s="569"/>
      <c r="E489" s="141"/>
      <c r="F489" s="373"/>
      <c r="G489" s="451"/>
      <c r="H489" s="298"/>
      <c r="I489" s="319"/>
    </row>
    <row r="490" ht="15.75" customHeight="1">
      <c r="A490" s="408">
        <v>467</v>
      </c>
      <c r="B490" s="12"/>
      <c r="C490" s="238"/>
      <c r="D490" s="569"/>
      <c r="E490" s="141"/>
      <c r="F490" s="373"/>
      <c r="G490" s="451"/>
      <c r="H490" s="298"/>
      <c r="I490" s="319"/>
    </row>
    <row r="491" ht="15.75" customHeight="1">
      <c r="A491" s="408">
        <v>468</v>
      </c>
      <c r="B491" s="12"/>
      <c r="C491" s="238"/>
      <c r="D491" s="569"/>
      <c r="E491" s="141"/>
      <c r="F491" s="373"/>
      <c r="G491" s="451"/>
      <c r="H491" s="298"/>
      <c r="I491" s="319"/>
    </row>
    <row r="492" ht="15.75" customHeight="1">
      <c r="A492" s="408">
        <v>469</v>
      </c>
      <c r="B492" s="12"/>
      <c r="C492" s="238"/>
      <c r="D492" s="569"/>
      <c r="E492" s="141"/>
      <c r="F492" s="373"/>
      <c r="G492" s="451"/>
      <c r="H492" s="298"/>
      <c r="I492" s="319"/>
    </row>
    <row r="493" ht="15.75" customHeight="1">
      <c r="A493" s="408">
        <v>470</v>
      </c>
      <c r="B493" s="12"/>
      <c r="C493" s="238"/>
      <c r="D493" s="569"/>
      <c r="E493" s="141"/>
      <c r="F493" s="373"/>
      <c r="G493" s="451"/>
      <c r="H493" s="298"/>
      <c r="I493" s="319"/>
    </row>
    <row r="494" ht="15.75" customHeight="1">
      <c r="A494" s="408">
        <v>471</v>
      </c>
      <c r="B494" s="12"/>
      <c r="C494" s="238"/>
      <c r="D494" s="569"/>
      <c r="E494" s="141"/>
      <c r="F494" s="373"/>
      <c r="G494" s="451"/>
      <c r="H494" s="298"/>
      <c r="I494" s="319"/>
    </row>
    <row r="495" ht="15.75" customHeight="1">
      <c r="A495" s="408">
        <v>472</v>
      </c>
      <c r="B495" s="12"/>
      <c r="C495" s="238"/>
      <c r="D495" s="569"/>
      <c r="E495" s="141"/>
      <c r="F495" s="373"/>
      <c r="G495" s="451"/>
      <c r="H495" s="298"/>
      <c r="I495" s="319"/>
    </row>
    <row r="496" ht="15.75" customHeight="1">
      <c r="A496" s="408">
        <v>473</v>
      </c>
      <c r="B496" s="12"/>
      <c r="C496" s="238"/>
      <c r="D496" s="569"/>
      <c r="E496" s="141"/>
      <c r="F496" s="373"/>
      <c r="G496" s="451"/>
      <c r="H496" s="298"/>
      <c r="I496" s="319"/>
    </row>
    <row r="497" ht="15.75" customHeight="1">
      <c r="A497" s="408">
        <v>474</v>
      </c>
      <c r="B497" s="12"/>
      <c r="C497" s="238"/>
      <c r="D497" s="569"/>
      <c r="E497" s="328"/>
      <c r="F497" s="373"/>
      <c r="G497" s="451"/>
      <c r="H497" s="298"/>
      <c r="I497" s="319"/>
    </row>
    <row r="498" ht="15.75" customHeight="1">
      <c r="A498" s="668"/>
      <c r="B498" s="253"/>
      <c r="C498" s="318"/>
      <c r="D498" s="273"/>
      <c r="E498" s="526"/>
      <c r="F498" s="373"/>
      <c r="G498" s="451"/>
      <c r="H498" s="298"/>
      <c r="I498" s="319"/>
    </row>
    <row r="499" ht="15.75" customHeight="1">
      <c r="A499" s="641" t="s">
        <v>202</v>
      </c>
      <c r="B499" s="151"/>
      <c r="C499" s="393"/>
      <c r="D499" s="507"/>
      <c r="E499" s="526"/>
      <c r="F499" s="373"/>
      <c r="G499" s="451"/>
      <c r="H499" s="298"/>
      <c r="I499" s="319"/>
    </row>
    <row r="500" ht="15.75" customHeight="1">
      <c r="A500" s="408">
        <v>475</v>
      </c>
      <c r="B500" s="12" t="s">
        <v>203</v>
      </c>
      <c r="C500" s="238">
        <v>10</v>
      </c>
      <c r="D500" s="569">
        <v>5500</v>
      </c>
      <c r="E500" s="638"/>
      <c r="F500" s="373"/>
      <c r="G500" s="451"/>
      <c r="H500" s="298"/>
      <c r="I500" s="319"/>
    </row>
    <row r="501" ht="15.75" customHeight="1">
      <c r="A501" s="408">
        <v>476</v>
      </c>
      <c r="B501" s="12" t="s">
        <v>204</v>
      </c>
      <c r="C501" s="238">
        <v>40</v>
      </c>
      <c r="D501" s="569">
        <v>29000</v>
      </c>
      <c r="E501" s="141"/>
      <c r="F501" s="373"/>
      <c r="G501" s="451"/>
      <c r="H501" s="298"/>
      <c r="I501" s="319"/>
    </row>
    <row r="502" ht="15.75" customHeight="1">
      <c r="A502" s="408">
        <v>477</v>
      </c>
      <c r="B502" s="12"/>
      <c r="C502" s="238"/>
      <c r="D502" s="569"/>
      <c r="E502" s="141"/>
      <c r="F502" s="373"/>
      <c r="G502" s="451"/>
      <c r="H502" s="298"/>
      <c r="I502" s="319"/>
    </row>
    <row r="503" ht="15.75" customHeight="1">
      <c r="A503" s="408">
        <v>478</v>
      </c>
      <c r="B503" s="12"/>
      <c r="C503" s="238"/>
      <c r="D503" s="569"/>
      <c r="E503" s="141"/>
      <c r="F503" s="373"/>
      <c r="G503" s="451"/>
      <c r="H503" s="298"/>
      <c r="I503" s="319"/>
    </row>
    <row r="504" ht="15.75" customHeight="1">
      <c r="A504" s="408">
        <v>479</v>
      </c>
      <c r="B504" s="12"/>
      <c r="C504" s="238"/>
      <c r="D504" s="569"/>
      <c r="E504" s="141"/>
      <c r="F504" s="373"/>
      <c r="G504" s="451"/>
      <c r="H504" s="298"/>
      <c r="I504" s="319"/>
    </row>
    <row r="505" ht="15.75" customHeight="1">
      <c r="A505" s="408">
        <v>480</v>
      </c>
      <c r="B505" s="12"/>
      <c r="C505" s="238"/>
      <c r="D505" s="569"/>
      <c r="E505" s="141"/>
      <c r="F505" s="373"/>
      <c r="G505" s="451"/>
      <c r="H505" s="298"/>
      <c r="I505" s="319"/>
    </row>
    <row r="506" ht="15.75" customHeight="1">
      <c r="A506" s="408">
        <v>481</v>
      </c>
      <c r="B506" s="12"/>
      <c r="C506" s="238"/>
      <c r="D506" s="569"/>
      <c r="E506" s="141"/>
      <c r="F506" s="373"/>
      <c r="G506" s="451"/>
      <c r="H506" s="298"/>
      <c r="I506" s="319"/>
    </row>
    <row r="507" ht="15.75" customHeight="1">
      <c r="A507" s="408">
        <v>482</v>
      </c>
      <c r="B507" s="12"/>
      <c r="C507" s="238"/>
      <c r="D507" s="569"/>
      <c r="E507" s="141"/>
      <c r="F507" s="373"/>
      <c r="G507" s="451"/>
      <c r="H507" s="298"/>
      <c r="I507" s="319"/>
    </row>
    <row r="508" ht="15.75" customHeight="1">
      <c r="A508" s="408">
        <v>483</v>
      </c>
      <c r="B508" s="12"/>
      <c r="C508" s="238"/>
      <c r="D508" s="569"/>
      <c r="E508" s="141"/>
      <c r="F508" s="373"/>
      <c r="G508" s="451"/>
      <c r="H508" s="298"/>
      <c r="I508" s="319"/>
    </row>
    <row r="509" ht="15.75" customHeight="1">
      <c r="A509" s="408">
        <v>484</v>
      </c>
      <c r="B509" s="12"/>
      <c r="C509" s="238"/>
      <c r="D509" s="569"/>
      <c r="E509" s="141"/>
      <c r="F509" s="373"/>
      <c r="G509" s="451"/>
      <c r="H509" s="298"/>
      <c r="I509" s="319"/>
    </row>
    <row r="510" ht="15.75" customHeight="1">
      <c r="A510" s="408">
        <v>485</v>
      </c>
      <c r="B510" s="12"/>
      <c r="C510" s="238"/>
      <c r="D510" s="569"/>
      <c r="E510" s="141"/>
      <c r="F510" s="373"/>
      <c r="G510" s="451"/>
      <c r="H510" s="298"/>
      <c r="I510" s="319"/>
    </row>
    <row r="511" ht="15.75" customHeight="1">
      <c r="A511" s="408">
        <v>486</v>
      </c>
      <c r="B511" s="12"/>
      <c r="C511" s="238"/>
      <c r="D511" s="569"/>
      <c r="E511" s="141"/>
      <c r="F511" s="373"/>
      <c r="G511" s="451"/>
      <c r="H511" s="298"/>
      <c r="I511" s="319"/>
    </row>
    <row r="512" ht="15.75" customHeight="1">
      <c r="A512" s="408">
        <v>487</v>
      </c>
      <c r="B512" s="12"/>
      <c r="C512" s="238"/>
      <c r="D512" s="569"/>
      <c r="E512" s="141"/>
      <c r="F512" s="373"/>
      <c r="G512" s="451"/>
      <c r="H512" s="298"/>
      <c r="I512" s="319"/>
    </row>
    <row r="513" ht="15.75" customHeight="1">
      <c r="A513" s="408">
        <v>488</v>
      </c>
      <c r="B513" s="12"/>
      <c r="C513" s="238"/>
      <c r="D513" s="569"/>
      <c r="E513" s="141"/>
      <c r="F513" s="373"/>
      <c r="G513" s="451"/>
      <c r="H513" s="298"/>
      <c r="I513" s="319"/>
    </row>
    <row r="514" ht="15.75" customHeight="1">
      <c r="A514" s="408">
        <v>489</v>
      </c>
      <c r="B514" s="12"/>
      <c r="C514" s="238"/>
      <c r="D514" s="569"/>
      <c r="E514" s="141"/>
      <c r="F514" s="373"/>
      <c r="G514" s="451"/>
      <c r="H514" s="298"/>
      <c r="I514" s="319"/>
    </row>
    <row r="515" ht="15.75" customHeight="1">
      <c r="A515" s="408">
        <v>490</v>
      </c>
      <c r="B515" s="12"/>
      <c r="C515" s="238"/>
      <c r="D515" s="569"/>
      <c r="E515" s="141"/>
      <c r="F515" s="373"/>
      <c r="G515" s="451"/>
      <c r="H515" s="298"/>
      <c r="I515" s="319"/>
    </row>
    <row r="516" ht="15.75" customHeight="1">
      <c r="A516" s="408">
        <v>491</v>
      </c>
      <c r="B516" s="12"/>
      <c r="C516" s="238"/>
      <c r="D516" s="569"/>
      <c r="E516" s="141"/>
      <c r="F516" s="373"/>
      <c r="G516" s="451"/>
      <c r="H516" s="298"/>
      <c r="I516" s="319"/>
    </row>
    <row r="517" ht="15.75" customHeight="1">
      <c r="A517" s="408">
        <v>492</v>
      </c>
      <c r="B517" s="12"/>
      <c r="C517" s="238"/>
      <c r="D517" s="569"/>
      <c r="E517" s="141"/>
      <c r="F517" s="373"/>
      <c r="G517" s="451"/>
      <c r="H517" s="298"/>
      <c r="I517" s="319"/>
    </row>
    <row r="518" ht="15.75" customHeight="1">
      <c r="A518" s="408">
        <v>493</v>
      </c>
      <c r="B518" s="12"/>
      <c r="C518" s="238"/>
      <c r="D518" s="569"/>
      <c r="E518" s="141"/>
      <c r="F518" s="373"/>
      <c r="G518" s="451"/>
      <c r="H518" s="298"/>
      <c r="I518" s="319"/>
    </row>
    <row r="519" ht="15.75" customHeight="1">
      <c r="A519" s="408">
        <v>494</v>
      </c>
      <c r="B519" s="12"/>
      <c r="C519" s="238"/>
      <c r="D519" s="569"/>
      <c r="E519" s="141"/>
      <c r="F519" s="373"/>
      <c r="G519" s="451"/>
      <c r="H519" s="298"/>
      <c r="I519" s="319"/>
    </row>
    <row r="520" ht="15.75" customHeight="1">
      <c r="A520" s="408">
        <v>495</v>
      </c>
      <c r="B520" s="12"/>
      <c r="C520" s="238"/>
      <c r="D520" s="569"/>
      <c r="E520" s="141"/>
      <c r="F520" s="373"/>
      <c r="G520" s="451"/>
      <c r="H520" s="298"/>
      <c r="I520" s="319"/>
    </row>
    <row r="521" ht="15.75" customHeight="1">
      <c r="A521" s="408">
        <v>496</v>
      </c>
      <c r="B521" s="12"/>
      <c r="C521" s="238"/>
      <c r="D521" s="569"/>
      <c r="E521" s="141"/>
      <c r="F521" s="373"/>
      <c r="G521" s="451"/>
      <c r="H521" s="298"/>
      <c r="I521" s="319"/>
    </row>
    <row r="522" ht="15.75" customHeight="1">
      <c r="A522" s="408">
        <v>497</v>
      </c>
      <c r="B522" s="12"/>
      <c r="C522" s="238"/>
      <c r="D522" s="569"/>
      <c r="E522" s="141"/>
      <c r="F522" s="373"/>
      <c r="G522" s="451"/>
      <c r="H522" s="298"/>
      <c r="I522" s="319"/>
    </row>
    <row r="523" ht="15.75" customHeight="1">
      <c r="A523" s="408">
        <v>498</v>
      </c>
      <c r="B523" s="12"/>
      <c r="C523" s="238"/>
      <c r="D523" s="569"/>
      <c r="E523" s="141"/>
      <c r="F523" s="373"/>
      <c r="G523" s="451"/>
      <c r="H523" s="298"/>
      <c r="I523" s="319"/>
    </row>
    <row r="524" ht="15.75" customHeight="1">
      <c r="A524" s="408">
        <v>499</v>
      </c>
      <c r="B524" s="12"/>
      <c r="C524" s="238"/>
      <c r="D524" s="569"/>
      <c r="E524" s="328"/>
      <c r="F524" s="373"/>
      <c r="G524" s="451"/>
      <c r="H524" s="298"/>
      <c r="I524" s="319"/>
    </row>
    <row r="525" ht="15.75" customHeight="1">
      <c r="A525" s="194"/>
      <c r="B525" s="253"/>
      <c r="C525" s="318"/>
      <c r="D525" s="273"/>
      <c r="E525" s="526"/>
      <c r="F525" s="373"/>
      <c r="G525" s="451"/>
      <c r="H525" s="298"/>
      <c r="I525" s="319"/>
    </row>
    <row r="526" ht="15.75" customHeight="1">
      <c r="A526" s="641" t="s">
        <v>205</v>
      </c>
      <c r="B526" s="151"/>
      <c r="C526" s="393"/>
      <c r="D526" s="507"/>
      <c r="E526" s="526"/>
      <c r="F526" s="373"/>
      <c r="G526" s="451"/>
      <c r="H526" s="298"/>
      <c r="I526" s="319"/>
    </row>
    <row r="527" ht="15.75" customHeight="1">
      <c r="A527" s="408">
        <v>500</v>
      </c>
      <c r="B527" s="12" t="s">
        <v>206</v>
      </c>
      <c r="C527" s="238">
        <v>20</v>
      </c>
      <c r="D527" s="569">
        <v>17000</v>
      </c>
      <c r="E527" s="638"/>
      <c r="F527" s="373"/>
      <c r="G527" s="451"/>
      <c r="H527" s="298"/>
      <c r="I527" s="319"/>
    </row>
    <row r="528" ht="15.75" customHeight="1">
      <c r="A528" s="408">
        <v>501</v>
      </c>
      <c r="B528" s="12" t="s">
        <v>207</v>
      </c>
      <c r="C528" s="238">
        <v>50</v>
      </c>
      <c r="D528" s="569">
        <v>31000</v>
      </c>
      <c r="E528" s="141"/>
      <c r="F528" s="373"/>
      <c r="G528" s="451"/>
      <c r="H528" s="298"/>
      <c r="I528" s="319"/>
    </row>
    <row r="529" ht="15.75" customHeight="1">
      <c r="A529" s="408">
        <v>502</v>
      </c>
      <c r="B529" s="12" t="s">
        <v>208</v>
      </c>
      <c r="C529" s="238">
        <v>60</v>
      </c>
      <c r="D529" s="569">
        <v>71000</v>
      </c>
      <c r="E529" s="141"/>
      <c r="F529" s="373"/>
      <c r="G529" s="451"/>
      <c r="H529" s="298"/>
      <c r="I529" s="319"/>
    </row>
    <row r="530" ht="15.75" customHeight="1">
      <c r="A530" s="408">
        <v>503</v>
      </c>
      <c r="B530" s="12" t="s">
        <v>209</v>
      </c>
      <c r="C530" s="238">
        <v>55</v>
      </c>
      <c r="D530" s="569">
        <v>52000</v>
      </c>
      <c r="E530" s="141"/>
      <c r="F530" s="373"/>
      <c r="G530" s="451"/>
      <c r="H530" s="298"/>
      <c r="I530" s="319"/>
    </row>
    <row r="531" ht="15.75" customHeight="1">
      <c r="A531" s="408">
        <v>504</v>
      </c>
      <c r="B531" s="12"/>
      <c r="C531" s="238"/>
      <c r="D531" s="569"/>
      <c r="E531" s="141"/>
      <c r="F531" s="373"/>
      <c r="G531" s="451"/>
      <c r="H531" s="298"/>
      <c r="I531" s="319"/>
    </row>
    <row r="532" ht="15.75" customHeight="1">
      <c r="A532" s="408">
        <v>505</v>
      </c>
      <c r="B532" s="12"/>
      <c r="C532" s="238"/>
      <c r="D532" s="569"/>
      <c r="E532" s="141"/>
      <c r="F532" s="373"/>
      <c r="G532" s="451"/>
      <c r="H532" s="298"/>
      <c r="I532" s="319"/>
    </row>
    <row r="533" ht="15.75" customHeight="1">
      <c r="A533" s="408">
        <v>506</v>
      </c>
      <c r="B533" s="12"/>
      <c r="C533" s="238"/>
      <c r="D533" s="569"/>
      <c r="E533" s="141"/>
      <c r="F533" s="373"/>
      <c r="G533" s="451"/>
      <c r="H533" s="298"/>
      <c r="I533" s="319"/>
    </row>
    <row r="534" ht="15.75" customHeight="1">
      <c r="A534" s="408">
        <v>507</v>
      </c>
      <c r="B534" s="12"/>
      <c r="C534" s="238"/>
      <c r="D534" s="569"/>
      <c r="E534" s="141"/>
      <c r="F534" s="373"/>
      <c r="G534" s="451"/>
      <c r="H534" s="298"/>
      <c r="I534" s="319"/>
    </row>
    <row r="535" ht="15.75" customHeight="1">
      <c r="A535" s="408">
        <v>508</v>
      </c>
      <c r="B535" s="12"/>
      <c r="C535" s="238"/>
      <c r="D535" s="569"/>
      <c r="E535" s="141"/>
      <c r="F535" s="373"/>
      <c r="G535" s="451"/>
      <c r="H535" s="298"/>
      <c r="I535" s="319"/>
    </row>
    <row r="536" ht="15.75" customHeight="1">
      <c r="A536" s="408">
        <v>509</v>
      </c>
      <c r="B536" s="12"/>
      <c r="C536" s="238"/>
      <c r="D536" s="569"/>
      <c r="E536" s="141"/>
      <c r="F536" s="373"/>
      <c r="G536" s="451"/>
      <c r="H536" s="298"/>
      <c r="I536" s="319"/>
    </row>
    <row r="537" ht="15.75" customHeight="1">
      <c r="A537" s="408">
        <v>510</v>
      </c>
      <c r="B537" s="12"/>
      <c r="C537" s="238"/>
      <c r="D537" s="569"/>
      <c r="E537" s="141"/>
      <c r="F537" s="373"/>
      <c r="G537" s="451"/>
      <c r="H537" s="298"/>
      <c r="I537" s="319"/>
    </row>
    <row r="538" ht="15.75" customHeight="1">
      <c r="A538" s="408">
        <v>511</v>
      </c>
      <c r="B538" s="12"/>
      <c r="C538" s="238"/>
      <c r="D538" s="569"/>
      <c r="E538" s="141"/>
      <c r="F538" s="373"/>
      <c r="G538" s="451"/>
      <c r="H538" s="298"/>
      <c r="I538" s="319"/>
    </row>
    <row r="539" ht="15.75" customHeight="1">
      <c r="A539" s="408">
        <v>512</v>
      </c>
      <c r="B539" s="12"/>
      <c r="C539" s="238"/>
      <c r="D539" s="569"/>
      <c r="E539" s="141"/>
      <c r="F539" s="373"/>
      <c r="G539" s="451"/>
      <c r="H539" s="298"/>
      <c r="I539" s="319"/>
    </row>
    <row r="540" ht="15.75" customHeight="1">
      <c r="A540" s="408">
        <v>513</v>
      </c>
      <c r="B540" s="12"/>
      <c r="C540" s="238"/>
      <c r="D540" s="569"/>
      <c r="E540" s="141"/>
      <c r="F540" s="373"/>
      <c r="G540" s="451"/>
      <c r="H540" s="298"/>
      <c r="I540" s="319"/>
    </row>
    <row r="541" ht="15.75" customHeight="1">
      <c r="A541" s="408">
        <v>514</v>
      </c>
      <c r="B541" s="12"/>
      <c r="C541" s="238"/>
      <c r="D541" s="569"/>
      <c r="E541" s="141"/>
      <c r="F541" s="373"/>
      <c r="G541" s="451"/>
      <c r="H541" s="298"/>
      <c r="I541" s="319"/>
    </row>
    <row r="542" ht="15.75" customHeight="1">
      <c r="A542" s="408">
        <v>515</v>
      </c>
      <c r="B542" s="12"/>
      <c r="C542" s="238"/>
      <c r="D542" s="569"/>
      <c r="E542" s="141"/>
      <c r="F542" s="373"/>
      <c r="G542" s="451"/>
      <c r="H542" s="298"/>
      <c r="I542" s="319"/>
    </row>
    <row r="543" ht="15.75" customHeight="1">
      <c r="A543" s="408">
        <v>516</v>
      </c>
      <c r="B543" s="12"/>
      <c r="C543" s="238"/>
      <c r="D543" s="569"/>
      <c r="E543" s="141"/>
      <c r="F543" s="373"/>
      <c r="G543" s="451"/>
      <c r="H543" s="298"/>
      <c r="I543" s="319"/>
    </row>
    <row r="544" ht="15.75" customHeight="1">
      <c r="A544" s="408">
        <v>517</v>
      </c>
      <c r="B544" s="12"/>
      <c r="C544" s="238"/>
      <c r="D544" s="569"/>
      <c r="E544" s="141"/>
      <c r="F544" s="373"/>
      <c r="G544" s="451"/>
      <c r="H544" s="298"/>
      <c r="I544" s="319"/>
    </row>
    <row r="545" ht="15.75" customHeight="1">
      <c r="A545" s="408">
        <v>518</v>
      </c>
      <c r="B545" s="12"/>
      <c r="C545" s="238"/>
      <c r="D545" s="569"/>
      <c r="E545" s="141"/>
      <c r="F545" s="373"/>
      <c r="G545" s="451"/>
      <c r="H545" s="298"/>
      <c r="I545" s="319"/>
    </row>
    <row r="546" ht="15.75" customHeight="1">
      <c r="A546" s="408">
        <v>519</v>
      </c>
      <c r="B546" s="12"/>
      <c r="C546" s="238"/>
      <c r="D546" s="569"/>
      <c r="E546" s="141"/>
      <c r="F546" s="373"/>
      <c r="G546" s="451"/>
      <c r="H546" s="298"/>
      <c r="I546" s="319"/>
    </row>
    <row r="547" ht="15.75" customHeight="1">
      <c r="A547" s="408">
        <v>520</v>
      </c>
      <c r="B547" s="12"/>
      <c r="C547" s="238"/>
      <c r="D547" s="569"/>
      <c r="E547" s="141"/>
      <c r="F547" s="373"/>
      <c r="G547" s="451"/>
      <c r="H547" s="298"/>
      <c r="I547" s="319"/>
    </row>
    <row r="548" ht="15.75" customHeight="1">
      <c r="A548" s="408">
        <v>521</v>
      </c>
      <c r="B548" s="12"/>
      <c r="C548" s="238"/>
      <c r="D548" s="569"/>
      <c r="E548" s="141"/>
      <c r="F548" s="373"/>
      <c r="G548" s="451"/>
      <c r="H548" s="298"/>
      <c r="I548" s="319"/>
    </row>
    <row r="549" ht="15.75" customHeight="1">
      <c r="A549" s="408">
        <v>522</v>
      </c>
      <c r="B549" s="12"/>
      <c r="C549" s="238"/>
      <c r="D549" s="569"/>
      <c r="E549" s="141"/>
      <c r="F549" s="373"/>
      <c r="G549" s="451"/>
      <c r="H549" s="298"/>
      <c r="I549" s="319"/>
    </row>
    <row r="550" ht="15.75" customHeight="1">
      <c r="A550" s="408">
        <v>523</v>
      </c>
      <c r="B550" s="12"/>
      <c r="C550" s="238"/>
      <c r="D550" s="569"/>
      <c r="E550" s="141"/>
      <c r="F550" s="373"/>
      <c r="G550" s="451"/>
      <c r="H550" s="298"/>
      <c r="I550" s="319"/>
    </row>
    <row r="551" ht="15.75" customHeight="1">
      <c r="A551" s="408">
        <v>524</v>
      </c>
      <c r="B551" s="12"/>
      <c r="C551" s="238"/>
      <c r="D551" s="569"/>
      <c r="E551" s="328"/>
      <c r="F551" s="373"/>
      <c r="G551" s="451"/>
      <c r="H551" s="298"/>
      <c r="I551" s="319"/>
    </row>
    <row r="552" ht="15.75" customHeight="1">
      <c r="A552" s="194"/>
      <c r="B552" s="253"/>
      <c r="C552" s="318"/>
      <c r="D552" s="273"/>
      <c r="E552" s="526"/>
      <c r="F552" s="373"/>
      <c r="G552" s="451"/>
      <c r="H552" s="298"/>
      <c r="I552" s="319"/>
    </row>
    <row r="553" ht="15.75" customHeight="1">
      <c r="A553" s="323" t="s">
        <v>210</v>
      </c>
      <c r="B553" s="151"/>
      <c r="C553" s="393"/>
      <c r="D553" s="651"/>
      <c r="E553" s="526"/>
      <c r="F553" s="373"/>
      <c r="G553" s="451"/>
      <c r="H553" s="298"/>
      <c r="I553" s="319"/>
    </row>
    <row r="554" ht="15.75" customHeight="1">
      <c r="A554" s="408">
        <v>525</v>
      </c>
      <c r="B554" s="12" t="s">
        <v>211</v>
      </c>
      <c r="C554" s="238">
        <v>15</v>
      </c>
      <c r="D554" s="569">
        <v>9700</v>
      </c>
      <c r="E554" s="638"/>
      <c r="F554" s="373"/>
      <c r="G554" s="451"/>
      <c r="H554" s="298"/>
      <c r="I554" s="319"/>
    </row>
    <row r="555" ht="15.75" customHeight="1">
      <c r="A555" s="408">
        <v>526</v>
      </c>
      <c r="B555" s="12" t="s">
        <v>212</v>
      </c>
      <c r="C555" s="238">
        <v>40</v>
      </c>
      <c r="D555" s="569">
        <v>38000</v>
      </c>
      <c r="E555" s="141"/>
      <c r="F555" s="373"/>
      <c r="G555" s="451"/>
      <c r="H555" s="298"/>
      <c r="I555" s="319"/>
    </row>
    <row r="556" ht="15.75" customHeight="1">
      <c r="A556" s="408">
        <v>527</v>
      </c>
      <c r="B556" s="12" t="s">
        <v>213</v>
      </c>
      <c r="C556" s="238">
        <v>5</v>
      </c>
      <c r="D556" s="569">
        <v>15000</v>
      </c>
      <c r="E556" s="141"/>
      <c r="F556" s="373"/>
      <c r="G556" s="451"/>
      <c r="H556" s="298"/>
      <c r="I556" s="319"/>
    </row>
    <row r="557" ht="15.75" customHeight="1">
      <c r="A557" s="408">
        <v>528</v>
      </c>
      <c r="B557" s="12" t="s">
        <v>214</v>
      </c>
      <c r="C557" s="238">
        <v>80</v>
      </c>
      <c r="D557" s="569">
        <v>62000</v>
      </c>
      <c r="E557" s="141"/>
      <c r="F557" s="373"/>
      <c r="G557" s="451"/>
      <c r="H557" s="298"/>
      <c r="I557" s="319"/>
    </row>
    <row r="558" ht="15.75" customHeight="1">
      <c r="A558" s="408">
        <v>529</v>
      </c>
      <c r="B558" s="12" t="s">
        <v>215</v>
      </c>
      <c r="C558" s="238">
        <v>45</v>
      </c>
      <c r="D558" s="569">
        <v>75000</v>
      </c>
      <c r="E558" s="141"/>
      <c r="F558" s="373"/>
      <c r="G558" s="451"/>
      <c r="H558" s="298"/>
      <c r="I558" s="319"/>
    </row>
    <row r="559" ht="15.75" customHeight="1">
      <c r="A559" s="408">
        <v>530</v>
      </c>
      <c r="B559" s="12" t="s">
        <v>216</v>
      </c>
      <c r="C559" s="238">
        <v>15</v>
      </c>
      <c r="D559" s="569">
        <v>15000</v>
      </c>
      <c r="E559" s="141"/>
      <c r="F559" s="373"/>
      <c r="G559" s="451"/>
      <c r="H559" s="298"/>
      <c r="I559" s="319"/>
    </row>
    <row r="560" ht="15.75" customHeight="1">
      <c r="A560" s="408">
        <v>531</v>
      </c>
      <c r="B560" s="12" t="s">
        <v>217</v>
      </c>
      <c r="C560" s="238">
        <v>40</v>
      </c>
      <c r="D560" s="569">
        <v>34000</v>
      </c>
      <c r="E560" s="141"/>
      <c r="F560" s="373"/>
      <c r="G560" s="451"/>
      <c r="H560" s="298"/>
      <c r="I560" s="319"/>
    </row>
    <row r="561" ht="15.75" customHeight="1">
      <c r="A561" s="408">
        <v>532</v>
      </c>
      <c r="B561" s="12"/>
      <c r="C561" s="238"/>
      <c r="D561" s="569"/>
      <c r="E561" s="141"/>
      <c r="F561" s="373"/>
      <c r="G561" s="451"/>
      <c r="H561" s="298"/>
      <c r="I561" s="319"/>
    </row>
    <row r="562" ht="15.75" customHeight="1">
      <c r="A562" s="408">
        <v>533</v>
      </c>
      <c r="B562" s="12"/>
      <c r="C562" s="238"/>
      <c r="D562" s="569"/>
      <c r="E562" s="141"/>
      <c r="F562" s="373"/>
      <c r="G562" s="451"/>
      <c r="H562" s="298"/>
      <c r="I562" s="319"/>
    </row>
    <row r="563" ht="15.75" customHeight="1">
      <c r="A563" s="408">
        <v>534</v>
      </c>
      <c r="B563" s="12"/>
      <c r="C563" s="238"/>
      <c r="D563" s="569"/>
      <c r="E563" s="141"/>
      <c r="F563" s="373"/>
      <c r="G563" s="451"/>
      <c r="H563" s="298"/>
      <c r="I563" s="319"/>
    </row>
    <row r="564" ht="15.75" customHeight="1">
      <c r="A564" s="408">
        <v>535</v>
      </c>
      <c r="B564" s="12"/>
      <c r="C564" s="238"/>
      <c r="D564" s="569"/>
      <c r="E564" s="141"/>
      <c r="F564" s="373"/>
      <c r="G564" s="451"/>
      <c r="H564" s="298"/>
      <c r="I564" s="319"/>
    </row>
    <row r="565" ht="15.75" customHeight="1">
      <c r="A565" s="408">
        <v>536</v>
      </c>
      <c r="B565" s="12"/>
      <c r="C565" s="238"/>
      <c r="D565" s="569"/>
      <c r="E565" s="141"/>
      <c r="F565" s="373"/>
      <c r="G565" s="451"/>
      <c r="H565" s="298"/>
      <c r="I565" s="319"/>
    </row>
    <row r="566" ht="15.75" customHeight="1">
      <c r="A566" s="408">
        <v>537</v>
      </c>
      <c r="B566" s="12"/>
      <c r="C566" s="238"/>
      <c r="D566" s="569"/>
      <c r="E566" s="141"/>
      <c r="F566" s="373"/>
      <c r="G566" s="451"/>
      <c r="H566" s="298"/>
      <c r="I566" s="319"/>
    </row>
    <row r="567" ht="15.75" customHeight="1">
      <c r="A567" s="408">
        <v>538</v>
      </c>
      <c r="B567" s="12"/>
      <c r="C567" s="238"/>
      <c r="D567" s="569"/>
      <c r="E567" s="141"/>
      <c r="F567" s="373"/>
      <c r="G567" s="451"/>
      <c r="H567" s="298"/>
      <c r="I567" s="319"/>
    </row>
    <row r="568" ht="15.75" customHeight="1">
      <c r="A568" s="408">
        <v>539</v>
      </c>
      <c r="B568" s="12"/>
      <c r="C568" s="238"/>
      <c r="D568" s="569"/>
      <c r="E568" s="141"/>
      <c r="F568" s="373"/>
      <c r="G568" s="451"/>
      <c r="H568" s="298"/>
      <c r="I568" s="319"/>
    </row>
    <row r="569" ht="15.75" customHeight="1">
      <c r="A569" s="408">
        <v>540</v>
      </c>
      <c r="B569" s="12"/>
      <c r="C569" s="487"/>
      <c r="D569" s="91"/>
      <c r="E569" s="141"/>
      <c r="F569" s="373"/>
      <c r="G569" s="451"/>
      <c r="H569" s="298"/>
      <c r="I569" s="319"/>
    </row>
    <row r="570" ht="15.75" customHeight="1">
      <c r="A570" s="408">
        <v>541</v>
      </c>
      <c r="B570" s="12"/>
      <c r="C570" s="487"/>
      <c r="D570" s="91"/>
      <c r="E570" s="141"/>
      <c r="F570" s="373"/>
      <c r="G570" s="451"/>
      <c r="H570" s="298"/>
      <c r="I570" s="319"/>
    </row>
    <row r="571" ht="15.75" customHeight="1">
      <c r="A571" s="408">
        <v>542</v>
      </c>
      <c r="B571" s="12"/>
      <c r="C571" s="487"/>
      <c r="D571" s="91"/>
      <c r="E571" s="141"/>
      <c r="F571" s="373"/>
      <c r="G571" s="451"/>
      <c r="H571" s="298"/>
      <c r="I571" s="319"/>
    </row>
    <row r="572" ht="15.75" customHeight="1">
      <c r="A572" s="408">
        <v>543</v>
      </c>
      <c r="B572" s="12"/>
      <c r="C572" s="238"/>
      <c r="D572" s="569"/>
      <c r="E572" s="141"/>
      <c r="F572" s="373"/>
      <c r="G572" s="451"/>
      <c r="H572" s="298"/>
      <c r="I572" s="319"/>
    </row>
    <row r="573" ht="15.75" customHeight="1">
      <c r="A573" s="408">
        <v>544</v>
      </c>
      <c r="B573" s="12"/>
      <c r="C573" s="238"/>
      <c r="D573" s="569"/>
      <c r="E573" s="141"/>
      <c r="F573" s="373"/>
      <c r="G573" s="451"/>
      <c r="H573" s="298"/>
      <c r="I573" s="319"/>
    </row>
    <row r="574" ht="15.75" customHeight="1">
      <c r="A574" s="408">
        <v>545</v>
      </c>
      <c r="B574" s="12"/>
      <c r="C574" s="238"/>
      <c r="D574" s="569"/>
      <c r="E574" s="141"/>
      <c r="F574" s="373"/>
      <c r="G574" s="451"/>
      <c r="H574" s="298"/>
      <c r="I574" s="319"/>
    </row>
    <row r="575" ht="15.75" customHeight="1">
      <c r="A575" s="408">
        <v>546</v>
      </c>
      <c r="B575" s="12"/>
      <c r="C575" s="238"/>
      <c r="D575" s="569"/>
      <c r="E575" s="141"/>
      <c r="F575" s="373"/>
      <c r="G575" s="451"/>
      <c r="H575" s="298"/>
      <c r="I575" s="319"/>
    </row>
    <row r="576" ht="15.75" customHeight="1">
      <c r="A576" s="408">
        <v>547</v>
      </c>
      <c r="B576" s="12"/>
      <c r="C576" s="238"/>
      <c r="D576" s="569"/>
      <c r="E576" s="141"/>
      <c r="F576" s="373"/>
      <c r="G576" s="451"/>
      <c r="H576" s="298"/>
      <c r="I576" s="319"/>
    </row>
    <row r="577" ht="15.75" customHeight="1">
      <c r="A577" s="408">
        <v>548</v>
      </c>
      <c r="B577" s="12"/>
      <c r="C577" s="238"/>
      <c r="D577" s="569"/>
      <c r="E577" s="141"/>
      <c r="F577" s="373"/>
      <c r="G577" s="451"/>
      <c r="H577" s="298"/>
      <c r="I577" s="319"/>
    </row>
    <row r="578" ht="15.75" customHeight="1">
      <c r="A578" s="408">
        <v>549</v>
      </c>
      <c r="B578" s="12"/>
      <c r="C578" s="238"/>
      <c r="D578" s="569"/>
      <c r="E578" s="328"/>
      <c r="F578" s="373"/>
      <c r="G578" s="451"/>
      <c r="H578" s="298"/>
      <c r="I578" s="319"/>
    </row>
    <row r="579" ht="15.75" customHeight="1">
      <c r="A579" s="194"/>
      <c r="B579" s="253"/>
      <c r="C579" s="318"/>
      <c r="D579" s="273"/>
      <c r="E579" s="526"/>
      <c r="F579" s="373"/>
      <c r="G579" s="451"/>
      <c r="H579" s="298"/>
      <c r="I579" s="319"/>
    </row>
    <row r="580" ht="15.75" customHeight="1">
      <c r="A580" s="641" t="s">
        <v>218</v>
      </c>
      <c r="B580" s="151"/>
      <c r="C580" s="393"/>
      <c r="D580" s="507"/>
      <c r="E580" s="526"/>
      <c r="F580" s="373"/>
      <c r="G580" s="451"/>
      <c r="H580" s="298"/>
      <c r="I580" s="319"/>
    </row>
    <row r="581" ht="15.75" customHeight="1">
      <c r="A581" s="408">
        <v>550</v>
      </c>
      <c r="B581" s="12" t="s">
        <v>219</v>
      </c>
      <c r="C581" s="238">
        <v>20</v>
      </c>
      <c r="D581" s="569">
        <v>8300</v>
      </c>
      <c r="E581" s="638" t="s">
        <v>78</v>
      </c>
      <c r="F581" s="373"/>
      <c r="G581" s="451"/>
      <c r="H581" s="298"/>
      <c r="I581" s="319"/>
    </row>
    <row r="582" ht="15.75" customHeight="1">
      <c r="A582" s="408">
        <v>551</v>
      </c>
      <c r="B582" s="12" t="s">
        <v>220</v>
      </c>
      <c r="C582" s="238">
        <v>20</v>
      </c>
      <c r="D582" s="569">
        <v>13500</v>
      </c>
      <c r="E582" s="141"/>
      <c r="F582" s="373"/>
      <c r="G582" s="451"/>
      <c r="H582" s="298"/>
      <c r="I582" s="319"/>
    </row>
    <row r="583" ht="15.75" customHeight="1">
      <c r="A583" s="408">
        <v>552</v>
      </c>
      <c r="B583" s="12" t="s">
        <v>221</v>
      </c>
      <c r="C583" s="238">
        <v>80</v>
      </c>
      <c r="D583" s="569">
        <v>52000</v>
      </c>
      <c r="E583" s="141"/>
      <c r="F583" s="373"/>
      <c r="G583" s="451"/>
      <c r="H583" s="298"/>
      <c r="I583" s="319"/>
    </row>
    <row r="584" ht="15.75" customHeight="1">
      <c r="A584" s="408">
        <v>553</v>
      </c>
      <c r="B584" s="12"/>
      <c r="C584" s="238"/>
      <c r="D584" s="569"/>
      <c r="E584" s="141"/>
      <c r="F584" s="373"/>
      <c r="G584" s="451"/>
      <c r="H584" s="298"/>
      <c r="I584" s="319"/>
    </row>
    <row r="585" ht="15.75" customHeight="1">
      <c r="A585" s="408">
        <v>554</v>
      </c>
      <c r="B585" s="12"/>
      <c r="C585" s="487"/>
      <c r="D585" s="91"/>
      <c r="E585" s="141"/>
      <c r="F585" s="373"/>
      <c r="G585" s="451"/>
      <c r="H585" s="298"/>
      <c r="I585" s="319"/>
    </row>
    <row r="586" ht="15.75" customHeight="1">
      <c r="A586" s="408">
        <v>555</v>
      </c>
      <c r="B586" s="12"/>
      <c r="C586" s="487"/>
      <c r="D586" s="91"/>
      <c r="E586" s="141"/>
      <c r="F586" s="373"/>
      <c r="G586" s="451"/>
      <c r="H586" s="298"/>
      <c r="I586" s="319"/>
    </row>
    <row r="587" ht="15.75" customHeight="1">
      <c r="A587" s="408">
        <v>556</v>
      </c>
      <c r="B587" s="12"/>
      <c r="C587" s="487"/>
      <c r="D587" s="91"/>
      <c r="E587" s="141"/>
      <c r="F587" s="373"/>
      <c r="G587" s="451"/>
      <c r="H587" s="298"/>
      <c r="I587" s="319"/>
    </row>
    <row r="588" ht="15.75" customHeight="1">
      <c r="A588" s="408">
        <v>557</v>
      </c>
      <c r="B588" s="12"/>
      <c r="C588" s="238"/>
      <c r="D588" s="569"/>
      <c r="E588" s="141"/>
      <c r="F588" s="373"/>
      <c r="G588" s="451"/>
      <c r="H588" s="298"/>
      <c r="I588" s="319"/>
    </row>
    <row r="589" ht="15.75" customHeight="1">
      <c r="A589" s="408">
        <v>558</v>
      </c>
      <c r="B589" s="12"/>
      <c r="C589" s="238"/>
      <c r="D589" s="569"/>
      <c r="E589" s="141"/>
      <c r="F589" s="373"/>
      <c r="G589" s="451"/>
      <c r="H589" s="298"/>
      <c r="I589" s="319"/>
    </row>
    <row r="590" ht="15.75" customHeight="1">
      <c r="A590" s="408">
        <v>559</v>
      </c>
      <c r="B590" s="12"/>
      <c r="C590" s="238"/>
      <c r="D590" s="569"/>
      <c r="E590" s="141"/>
      <c r="F590" s="373"/>
      <c r="G590" s="451"/>
      <c r="H590" s="298"/>
      <c r="I590" s="319"/>
    </row>
    <row r="591" ht="15.75" customHeight="1">
      <c r="A591" s="408">
        <v>560</v>
      </c>
      <c r="B591" s="12"/>
      <c r="C591" s="238"/>
      <c r="D591" s="569"/>
      <c r="E591" s="141"/>
      <c r="F591" s="373"/>
      <c r="G591" s="451"/>
      <c r="H591" s="298"/>
      <c r="I591" s="319"/>
    </row>
    <row r="592" ht="15.75" customHeight="1">
      <c r="A592" s="408">
        <v>561</v>
      </c>
      <c r="B592" s="12"/>
      <c r="C592" s="238"/>
      <c r="D592" s="569"/>
      <c r="E592" s="141"/>
      <c r="F592" s="373"/>
      <c r="G592" s="451"/>
      <c r="H592" s="298"/>
      <c r="I592" s="319"/>
    </row>
    <row r="593" ht="15.75" customHeight="1">
      <c r="A593" s="408">
        <v>562</v>
      </c>
      <c r="B593" s="12"/>
      <c r="C593" s="238"/>
      <c r="D593" s="569"/>
      <c r="E593" s="141"/>
      <c r="F593" s="373"/>
      <c r="G593" s="451"/>
      <c r="H593" s="298"/>
      <c r="I593" s="319"/>
    </row>
    <row r="594" ht="15.75" customHeight="1">
      <c r="A594" s="408">
        <v>563</v>
      </c>
      <c r="B594" s="12"/>
      <c r="C594" s="238"/>
      <c r="D594" s="569"/>
      <c r="E594" s="141"/>
      <c r="F594" s="373"/>
      <c r="G594" s="451"/>
      <c r="H594" s="298"/>
      <c r="I594" s="319"/>
    </row>
    <row r="595" ht="15.75" customHeight="1">
      <c r="A595" s="408">
        <v>564</v>
      </c>
      <c r="B595" s="12"/>
      <c r="C595" s="238"/>
      <c r="D595" s="569"/>
      <c r="E595" s="141"/>
      <c r="F595" s="373"/>
      <c r="G595" s="451"/>
      <c r="H595" s="298"/>
      <c r="I595" s="319"/>
    </row>
    <row r="596" ht="15.75" customHeight="1">
      <c r="A596" s="408">
        <v>565</v>
      </c>
      <c r="B596" s="12"/>
      <c r="C596" s="238"/>
      <c r="D596" s="569"/>
      <c r="E596" s="141"/>
      <c r="F596" s="373"/>
      <c r="G596" s="451"/>
      <c r="H596" s="298"/>
      <c r="I596" s="319"/>
    </row>
    <row r="597" ht="15.75" customHeight="1">
      <c r="A597" s="408">
        <v>566</v>
      </c>
      <c r="B597" s="12"/>
      <c r="C597" s="238"/>
      <c r="D597" s="569"/>
      <c r="E597" s="141"/>
      <c r="F597" s="373"/>
      <c r="G597" s="451"/>
      <c r="H597" s="298"/>
      <c r="I597" s="319"/>
    </row>
    <row r="598" ht="15.75" customHeight="1">
      <c r="A598" s="408">
        <v>567</v>
      </c>
      <c r="B598" s="12"/>
      <c r="C598" s="238"/>
      <c r="D598" s="569"/>
      <c r="E598" s="141"/>
      <c r="F598" s="373"/>
      <c r="G598" s="451"/>
      <c r="H598" s="298"/>
      <c r="I598" s="319"/>
    </row>
    <row r="599" ht="15.75" customHeight="1">
      <c r="A599" s="408">
        <v>568</v>
      </c>
      <c r="B599" s="12"/>
      <c r="C599" s="238"/>
      <c r="D599" s="569"/>
      <c r="E599" s="141"/>
      <c r="F599" s="373"/>
      <c r="G599" s="451"/>
      <c r="H599" s="298"/>
      <c r="I599" s="319"/>
    </row>
    <row r="600" ht="15.75" customHeight="1">
      <c r="A600" s="408">
        <v>569</v>
      </c>
      <c r="B600" s="12"/>
      <c r="C600" s="238"/>
      <c r="D600" s="569"/>
      <c r="E600" s="141"/>
      <c r="F600" s="373"/>
      <c r="G600" s="451"/>
      <c r="H600" s="298"/>
      <c r="I600" s="319"/>
    </row>
    <row r="601" ht="15.75" customHeight="1">
      <c r="A601" s="408">
        <v>570</v>
      </c>
      <c r="B601" s="12"/>
      <c r="C601" s="238"/>
      <c r="D601" s="569"/>
      <c r="E601" s="141"/>
      <c r="F601" s="373"/>
      <c r="G601" s="451"/>
      <c r="H601" s="298"/>
      <c r="I601" s="319"/>
    </row>
    <row r="602" ht="15.75" customHeight="1">
      <c r="A602" s="408">
        <v>571</v>
      </c>
      <c r="B602" s="12"/>
      <c r="C602" s="238"/>
      <c r="D602" s="569"/>
      <c r="E602" s="141"/>
      <c r="F602" s="373"/>
      <c r="G602" s="451"/>
      <c r="H602" s="298"/>
      <c r="I602" s="319"/>
    </row>
    <row r="603" ht="15.75" customHeight="1">
      <c r="A603" s="408">
        <v>572</v>
      </c>
      <c r="B603" s="12"/>
      <c r="C603" s="238"/>
      <c r="D603" s="569"/>
      <c r="E603" s="141"/>
      <c r="F603" s="373"/>
      <c r="G603" s="451"/>
      <c r="H603" s="298"/>
      <c r="I603" s="319"/>
    </row>
    <row r="604" ht="15.75" customHeight="1">
      <c r="A604" s="408">
        <v>573</v>
      </c>
      <c r="B604" s="12"/>
      <c r="C604" s="238"/>
      <c r="D604" s="569"/>
      <c r="E604" s="141"/>
      <c r="F604" s="373"/>
      <c r="G604" s="451"/>
      <c r="H604" s="298"/>
      <c r="I604" s="319"/>
    </row>
    <row r="605" ht="15.75" customHeight="1">
      <c r="A605" s="408">
        <v>574</v>
      </c>
      <c r="B605" s="12"/>
      <c r="C605" s="238"/>
      <c r="D605" s="569"/>
      <c r="E605" s="141"/>
      <c r="F605" s="373"/>
      <c r="G605" s="451"/>
      <c r="H605" s="298"/>
      <c r="I605" s="319"/>
    </row>
    <row r="606" ht="15.75" customHeight="1">
      <c r="A606" s="194"/>
      <c r="B606" s="253"/>
      <c r="C606" s="318"/>
      <c r="D606" s="273"/>
      <c r="E606" s="141"/>
      <c r="F606" s="373"/>
      <c r="G606" s="451"/>
      <c r="H606" s="298"/>
      <c r="I606" s="319"/>
    </row>
    <row r="607" ht="15.75" customHeight="1">
      <c r="A607" s="641" t="s">
        <v>222</v>
      </c>
      <c r="B607" s="151"/>
      <c r="C607" s="393"/>
      <c r="D607" s="507"/>
      <c r="E607" s="11"/>
      <c r="F607" s="373"/>
      <c r="G607" s="451"/>
      <c r="H607" s="298"/>
      <c r="I607" s="319"/>
    </row>
    <row r="608" ht="15.75" customHeight="1">
      <c r="A608" s="408">
        <v>575</v>
      </c>
      <c r="B608" s="12" t="s">
        <v>223</v>
      </c>
      <c r="C608" s="238">
        <v>40</v>
      </c>
      <c r="D608" s="569">
        <v>17000</v>
      </c>
      <c r="E608" s="141" t="s">
        <v>78</v>
      </c>
      <c r="F608" s="373"/>
      <c r="G608" s="451"/>
      <c r="H608" s="298"/>
      <c r="I608" s="319"/>
    </row>
    <row r="609" ht="15.75" customHeight="1">
      <c r="A609" s="408">
        <v>576</v>
      </c>
      <c r="B609" s="12" t="s">
        <v>224</v>
      </c>
      <c r="C609" s="238">
        <v>60</v>
      </c>
      <c r="D609" s="569">
        <v>32000</v>
      </c>
      <c r="E609" s="141"/>
      <c r="F609" s="373"/>
      <c r="G609" s="451"/>
      <c r="H609" s="298"/>
      <c r="I609" s="319"/>
    </row>
    <row r="610" ht="15.75" customHeight="1">
      <c r="A610" s="408">
        <v>577</v>
      </c>
      <c r="B610" s="12" t="s">
        <v>225</v>
      </c>
      <c r="C610" s="238">
        <v>110</v>
      </c>
      <c r="D610" s="569">
        <v>75000</v>
      </c>
      <c r="E610" s="141"/>
      <c r="F610" s="373"/>
      <c r="G610" s="451"/>
      <c r="H610" s="298"/>
      <c r="I610" s="319"/>
    </row>
    <row r="611" ht="15.75" customHeight="1">
      <c r="A611" s="408">
        <v>578</v>
      </c>
      <c r="B611" s="12"/>
      <c r="C611" s="238"/>
      <c r="D611" s="569"/>
      <c r="E611" s="141" t="s">
        <v>78</v>
      </c>
      <c r="F611" s="373"/>
      <c r="G611" s="451"/>
      <c r="H611" s="298"/>
      <c r="I611" s="319"/>
    </row>
    <row r="612" ht="15.75" customHeight="1">
      <c r="A612" s="408">
        <v>579</v>
      </c>
      <c r="B612" s="12"/>
      <c r="C612" s="238"/>
      <c r="D612" s="569"/>
      <c r="E612" s="141"/>
      <c r="F612" s="373"/>
      <c r="G612" s="451"/>
      <c r="H612" s="298"/>
      <c r="I612" s="319"/>
    </row>
    <row r="613" ht="15.75" customHeight="1">
      <c r="A613" s="408">
        <v>580</v>
      </c>
      <c r="B613" s="12"/>
      <c r="C613" s="238"/>
      <c r="D613" s="569"/>
      <c r="E613" s="141"/>
      <c r="F613" s="373"/>
      <c r="G613" s="451"/>
      <c r="H613" s="298"/>
      <c r="I613" s="319"/>
    </row>
    <row r="614" ht="15.75" customHeight="1">
      <c r="A614" s="408">
        <v>581</v>
      </c>
      <c r="B614" s="12"/>
      <c r="C614" s="238"/>
      <c r="D614" s="569"/>
      <c r="E614" s="141"/>
      <c r="F614" s="373"/>
      <c r="G614" s="451"/>
      <c r="H614" s="298"/>
      <c r="I614" s="319"/>
    </row>
    <row r="615" ht="15.75" customHeight="1">
      <c r="A615" s="408">
        <v>582</v>
      </c>
      <c r="B615" s="12"/>
      <c r="C615" s="238"/>
      <c r="D615" s="569"/>
      <c r="E615" s="141"/>
      <c r="F615" s="373"/>
      <c r="G615" s="451"/>
      <c r="H615" s="298"/>
      <c r="I615" s="319"/>
    </row>
    <row r="616" ht="15.75" customHeight="1">
      <c r="A616" s="408">
        <v>583</v>
      </c>
      <c r="B616" s="12"/>
      <c r="C616" s="238"/>
      <c r="D616" s="569"/>
      <c r="E616" s="141"/>
      <c r="F616" s="373"/>
      <c r="G616" s="451"/>
      <c r="H616" s="298"/>
      <c r="I616" s="319"/>
    </row>
    <row r="617" ht="15.75" customHeight="1">
      <c r="A617" s="408">
        <v>584</v>
      </c>
      <c r="B617" s="12"/>
      <c r="C617" s="238"/>
      <c r="D617" s="569"/>
      <c r="E617" s="141"/>
      <c r="F617" s="373"/>
      <c r="G617" s="451"/>
      <c r="H617" s="298"/>
      <c r="I617" s="319"/>
    </row>
    <row r="618" ht="15.75" customHeight="1">
      <c r="A618" s="408">
        <v>585</v>
      </c>
      <c r="B618" s="12"/>
      <c r="C618" s="238"/>
      <c r="D618" s="569"/>
      <c r="E618" s="141"/>
      <c r="F618" s="373"/>
      <c r="G618" s="451"/>
      <c r="H618" s="298"/>
      <c r="I618" s="319"/>
    </row>
    <row r="619" ht="15.75" customHeight="1">
      <c r="A619" s="408">
        <v>586</v>
      </c>
      <c r="B619" s="12"/>
      <c r="C619" s="238"/>
      <c r="D619" s="569"/>
      <c r="E619" s="141"/>
      <c r="F619" s="373"/>
      <c r="G619" s="451"/>
      <c r="H619" s="298"/>
      <c r="I619" s="319"/>
    </row>
    <row r="620" ht="15.75" customHeight="1">
      <c r="A620" s="408">
        <v>587</v>
      </c>
      <c r="B620" s="12"/>
      <c r="C620" s="238"/>
      <c r="D620" s="569"/>
      <c r="E620" s="141"/>
      <c r="F620" s="373"/>
      <c r="G620" s="451"/>
      <c r="H620" s="298"/>
      <c r="I620" s="319"/>
    </row>
    <row r="621" ht="15.75" customHeight="1">
      <c r="A621" s="408">
        <v>588</v>
      </c>
      <c r="B621" s="12"/>
      <c r="C621" s="238"/>
      <c r="D621" s="569"/>
      <c r="E621" s="141"/>
      <c r="F621" s="373"/>
      <c r="G621" s="451"/>
      <c r="H621" s="298"/>
      <c r="I621" s="319"/>
    </row>
    <row r="622" ht="15.75" customHeight="1">
      <c r="A622" s="408">
        <v>589</v>
      </c>
      <c r="B622" s="12"/>
      <c r="C622" s="238"/>
      <c r="D622" s="569"/>
      <c r="E622" s="141"/>
      <c r="F622" s="373"/>
      <c r="G622" s="451"/>
      <c r="H622" s="298"/>
      <c r="I622" s="319"/>
    </row>
    <row r="623" ht="15.75" customHeight="1">
      <c r="A623" s="408">
        <v>590</v>
      </c>
      <c r="B623" s="12"/>
      <c r="C623" s="238"/>
      <c r="D623" s="569"/>
      <c r="E623" s="141"/>
      <c r="F623" s="373"/>
      <c r="G623" s="451"/>
      <c r="H623" s="298"/>
      <c r="I623" s="319"/>
    </row>
    <row r="624" ht="15.75" customHeight="1">
      <c r="A624" s="408">
        <v>591</v>
      </c>
      <c r="B624" s="12"/>
      <c r="C624" s="238"/>
      <c r="D624" s="569"/>
      <c r="E624" s="141"/>
      <c r="F624" s="373"/>
      <c r="G624" s="451"/>
      <c r="H624" s="298"/>
      <c r="I624" s="319"/>
    </row>
    <row r="625" ht="15.75" customHeight="1">
      <c r="A625" s="408">
        <v>592</v>
      </c>
      <c r="B625" s="12"/>
      <c r="C625" s="238"/>
      <c r="D625" s="569"/>
      <c r="E625" s="141"/>
      <c r="F625" s="373"/>
      <c r="G625" s="451"/>
      <c r="H625" s="298"/>
      <c r="I625" s="319"/>
    </row>
    <row r="626" ht="15.75" customHeight="1">
      <c r="A626" s="408">
        <v>593</v>
      </c>
      <c r="B626" s="12"/>
      <c r="C626" s="238"/>
      <c r="D626" s="569"/>
      <c r="E626" s="141"/>
      <c r="F626" s="373"/>
      <c r="G626" s="451"/>
      <c r="H626" s="298"/>
      <c r="I626" s="319"/>
    </row>
    <row r="627" ht="15.75" customHeight="1">
      <c r="A627" s="408">
        <v>594</v>
      </c>
      <c r="B627" s="12"/>
      <c r="C627" s="238"/>
      <c r="D627" s="569"/>
      <c r="E627" s="141"/>
      <c r="F627" s="373"/>
      <c r="G627" s="451"/>
      <c r="H627" s="298"/>
      <c r="I627" s="319"/>
    </row>
    <row r="628" ht="15.75" customHeight="1">
      <c r="A628" s="408">
        <v>595</v>
      </c>
      <c r="B628" s="12"/>
      <c r="C628" s="238"/>
      <c r="D628" s="569"/>
      <c r="E628" s="141"/>
      <c r="F628" s="373"/>
      <c r="G628" s="451"/>
      <c r="H628" s="298"/>
      <c r="I628" s="319"/>
    </row>
    <row r="629" ht="15.75" customHeight="1">
      <c r="A629" s="408">
        <v>596</v>
      </c>
      <c r="B629" s="12"/>
      <c r="C629" s="238"/>
      <c r="D629" s="569"/>
      <c r="E629" s="141"/>
      <c r="F629" s="373"/>
      <c r="G629" s="451"/>
      <c r="H629" s="298"/>
      <c r="I629" s="319"/>
    </row>
    <row r="630" ht="15.75" customHeight="1">
      <c r="A630" s="408">
        <v>597</v>
      </c>
      <c r="B630" s="12"/>
      <c r="C630" s="238"/>
      <c r="D630" s="569"/>
      <c r="E630" s="141"/>
      <c r="F630" s="373"/>
      <c r="G630" s="451"/>
      <c r="H630" s="298"/>
      <c r="I630" s="319"/>
    </row>
    <row r="631" ht="15.75" customHeight="1">
      <c r="A631" s="408">
        <v>598</v>
      </c>
      <c r="B631" s="12"/>
      <c r="C631" s="238"/>
      <c r="D631" s="569"/>
      <c r="E631" s="141"/>
      <c r="F631" s="373"/>
      <c r="G631" s="451"/>
      <c r="H631" s="298"/>
      <c r="I631" s="319"/>
    </row>
    <row r="632" ht="15.75" customHeight="1">
      <c r="A632" s="408">
        <v>599</v>
      </c>
      <c r="B632" s="12"/>
      <c r="C632" s="238"/>
      <c r="D632" s="569"/>
      <c r="E632" s="328"/>
      <c r="F632" s="373"/>
      <c r="G632" s="451"/>
      <c r="H632" s="298"/>
      <c r="I632" s="319"/>
    </row>
    <row r="633" ht="15.75" customHeight="1">
      <c r="A633" s="194"/>
      <c r="B633" s="253"/>
      <c r="C633" s="318"/>
      <c r="D633" s="273"/>
      <c r="E633" s="526"/>
      <c r="F633" s="373"/>
      <c r="G633" s="451"/>
      <c r="H633" s="298"/>
      <c r="I633" s="319"/>
    </row>
    <row r="634" ht="15.75" customHeight="1">
      <c r="A634" s="641" t="s">
        <v>226</v>
      </c>
      <c r="B634" s="151"/>
      <c r="C634" s="393"/>
      <c r="D634" s="507"/>
      <c r="E634" s="638"/>
      <c r="F634" s="373"/>
      <c r="G634" s="451"/>
      <c r="H634" s="298"/>
      <c r="I634" s="319"/>
    </row>
    <row r="635" ht="15.75" customHeight="1">
      <c r="A635" s="408">
        <v>600</v>
      </c>
      <c r="B635" s="12" t="s">
        <v>227</v>
      </c>
      <c r="C635" s="238">
        <v>10</v>
      </c>
      <c r="D635" s="569">
        <v>10300</v>
      </c>
      <c r="E635" s="141" t="s">
        <v>78</v>
      </c>
      <c r="F635" s="373"/>
      <c r="G635" s="451"/>
      <c r="H635" s="298"/>
      <c r="I635" s="319"/>
    </row>
    <row r="636" ht="15.75" customHeight="1">
      <c r="A636" s="408">
        <v>601</v>
      </c>
      <c r="B636" s="12" t="s">
        <v>228</v>
      </c>
      <c r="C636" s="238">
        <v>40</v>
      </c>
      <c r="D636" s="569">
        <v>27000</v>
      </c>
      <c r="E636" s="141"/>
      <c r="F636" s="373"/>
      <c r="G636" s="451"/>
      <c r="H636" s="298"/>
      <c r="I636" s="319"/>
    </row>
    <row r="637" ht="15.75" customHeight="1">
      <c r="A637" s="408">
        <v>602</v>
      </c>
      <c r="B637" s="12"/>
      <c r="C637" s="238"/>
      <c r="D637" s="569"/>
      <c r="E637" s="141"/>
      <c r="F637" s="373"/>
      <c r="G637" s="451"/>
      <c r="H637" s="298"/>
      <c r="I637" s="319"/>
    </row>
    <row r="638" ht="15.75" customHeight="1">
      <c r="A638" s="408">
        <v>603</v>
      </c>
      <c r="B638" s="12"/>
      <c r="C638" s="238"/>
      <c r="D638" s="569"/>
      <c r="E638" s="141"/>
      <c r="F638" s="373"/>
      <c r="G638" s="451"/>
      <c r="H638" s="298"/>
      <c r="I638" s="319"/>
    </row>
    <row r="639" ht="15.75" customHeight="1">
      <c r="A639" s="408">
        <v>604</v>
      </c>
      <c r="B639" s="12"/>
      <c r="C639" s="238"/>
      <c r="D639" s="569"/>
      <c r="E639" s="141"/>
      <c r="F639" s="373"/>
      <c r="G639" s="451"/>
      <c r="H639" s="298"/>
      <c r="I639" s="319"/>
    </row>
    <row r="640" ht="15.75" customHeight="1">
      <c r="A640" s="408">
        <v>605</v>
      </c>
      <c r="B640" s="12"/>
      <c r="C640" s="238"/>
      <c r="D640" s="569"/>
      <c r="E640" s="141"/>
      <c r="F640" s="373"/>
      <c r="G640" s="451"/>
      <c r="H640" s="298"/>
      <c r="I640" s="319"/>
    </row>
    <row r="641" ht="15.75" customHeight="1">
      <c r="A641" s="408">
        <v>606</v>
      </c>
      <c r="B641" s="12"/>
      <c r="C641" s="238"/>
      <c r="D641" s="569"/>
      <c r="E641" s="141"/>
      <c r="F641" s="373"/>
      <c r="G641" s="451"/>
      <c r="H641" s="298"/>
      <c r="I641" s="319"/>
    </row>
    <row r="642" ht="15.75" customHeight="1">
      <c r="A642" s="408">
        <v>607</v>
      </c>
      <c r="B642" s="12"/>
      <c r="C642" s="238"/>
      <c r="D642" s="569"/>
      <c r="E642" s="141"/>
      <c r="F642" s="373"/>
      <c r="G642" s="451"/>
      <c r="H642" s="298"/>
      <c r="I642" s="319"/>
    </row>
    <row r="643" ht="15.75" customHeight="1">
      <c r="A643" s="408">
        <v>608</v>
      </c>
      <c r="B643" s="12"/>
      <c r="C643" s="238"/>
      <c r="D643" s="569"/>
      <c r="E643" s="141"/>
      <c r="F643" s="373"/>
      <c r="G643" s="451"/>
      <c r="H643" s="298"/>
      <c r="I643" s="319"/>
    </row>
    <row r="644" ht="15.75" customHeight="1">
      <c r="A644" s="408">
        <v>609</v>
      </c>
      <c r="B644" s="12"/>
      <c r="C644" s="238"/>
      <c r="D644" s="569"/>
      <c r="E644" s="141"/>
      <c r="F644" s="373"/>
      <c r="G644" s="451"/>
      <c r="H644" s="298"/>
      <c r="I644" s="319"/>
    </row>
    <row r="645" ht="15.75" customHeight="1">
      <c r="A645" s="408">
        <v>610</v>
      </c>
      <c r="B645" s="12"/>
      <c r="C645" s="238"/>
      <c r="D645" s="569"/>
      <c r="E645" s="141"/>
      <c r="F645" s="373"/>
      <c r="G645" s="451"/>
      <c r="H645" s="298"/>
      <c r="I645" s="319"/>
    </row>
    <row r="646" ht="15.75" customHeight="1">
      <c r="A646" s="408">
        <v>611</v>
      </c>
      <c r="B646" s="12"/>
      <c r="C646" s="238"/>
      <c r="D646" s="569"/>
      <c r="E646" s="141"/>
      <c r="F646" s="373"/>
      <c r="G646" s="451"/>
      <c r="H646" s="298"/>
      <c r="I646" s="319"/>
    </row>
    <row r="647" ht="15.75" customHeight="1">
      <c r="A647" s="408">
        <v>612</v>
      </c>
      <c r="B647" s="12"/>
      <c r="C647" s="238"/>
      <c r="D647" s="569"/>
      <c r="E647" s="141"/>
      <c r="F647" s="373"/>
      <c r="G647" s="451"/>
      <c r="H647" s="298"/>
      <c r="I647" s="319"/>
    </row>
    <row r="648" ht="15.75" customHeight="1">
      <c r="A648" s="408">
        <v>613</v>
      </c>
      <c r="B648" s="12"/>
      <c r="C648" s="238"/>
      <c r="D648" s="569"/>
      <c r="E648" s="141"/>
      <c r="F648" s="373"/>
      <c r="G648" s="451"/>
      <c r="H648" s="298"/>
      <c r="I648" s="319"/>
    </row>
    <row r="649" ht="15.75" customHeight="1">
      <c r="A649" s="408">
        <v>614</v>
      </c>
      <c r="B649" s="12"/>
      <c r="C649" s="238"/>
      <c r="D649" s="569"/>
      <c r="E649" s="141"/>
      <c r="F649" s="373"/>
      <c r="G649" s="451"/>
      <c r="H649" s="298"/>
      <c r="I649" s="319"/>
    </row>
    <row r="650" ht="15.75" customHeight="1">
      <c r="A650" s="408">
        <v>615</v>
      </c>
      <c r="B650" s="12"/>
      <c r="C650" s="238"/>
      <c r="D650" s="569"/>
      <c r="E650" s="141"/>
      <c r="F650" s="373"/>
      <c r="G650" s="451"/>
      <c r="H650" s="298"/>
      <c r="I650" s="319"/>
    </row>
    <row r="651" ht="15.75" customHeight="1">
      <c r="A651" s="408">
        <v>616</v>
      </c>
      <c r="B651" s="12"/>
      <c r="C651" s="238"/>
      <c r="D651" s="569"/>
      <c r="E651" s="141"/>
      <c r="F651" s="373"/>
      <c r="G651" s="451"/>
      <c r="H651" s="298"/>
      <c r="I651" s="319"/>
    </row>
    <row r="652" ht="15.75" customHeight="1">
      <c r="A652" s="408">
        <v>617</v>
      </c>
      <c r="B652" s="12"/>
      <c r="C652" s="238"/>
      <c r="D652" s="569"/>
      <c r="E652" s="141"/>
      <c r="F652" s="373"/>
      <c r="G652" s="451"/>
      <c r="H652" s="298"/>
      <c r="I652" s="319"/>
    </row>
    <row r="653" ht="15.75" customHeight="1">
      <c r="A653" s="408">
        <v>618</v>
      </c>
      <c r="B653" s="12"/>
      <c r="C653" s="238"/>
      <c r="D653" s="569"/>
      <c r="E653" s="141"/>
      <c r="F653" s="373"/>
      <c r="G653" s="451"/>
      <c r="H653" s="298"/>
      <c r="I653" s="319"/>
    </row>
    <row r="654" ht="15.75" customHeight="1">
      <c r="A654" s="408">
        <v>619</v>
      </c>
      <c r="B654" s="12"/>
      <c r="C654" s="238"/>
      <c r="D654" s="569"/>
      <c r="E654" s="141"/>
      <c r="F654" s="373"/>
      <c r="G654" s="451"/>
      <c r="H654" s="298"/>
      <c r="I654" s="319"/>
    </row>
    <row r="655" ht="15.75" customHeight="1">
      <c r="A655" s="408">
        <v>620</v>
      </c>
      <c r="B655" s="12"/>
      <c r="C655" s="238"/>
      <c r="D655" s="569"/>
      <c r="E655" s="141"/>
      <c r="F655" s="373"/>
      <c r="G655" s="451"/>
      <c r="H655" s="298"/>
      <c r="I655" s="319"/>
    </row>
    <row r="656" ht="15.75" customHeight="1">
      <c r="A656" s="408">
        <v>621</v>
      </c>
      <c r="B656" s="12"/>
      <c r="C656" s="238"/>
      <c r="D656" s="569"/>
      <c r="E656" s="141"/>
      <c r="F656" s="373"/>
      <c r="G656" s="451"/>
      <c r="H656" s="298"/>
      <c r="I656" s="319"/>
    </row>
    <row r="657" ht="15.75" customHeight="1">
      <c r="A657" s="408">
        <v>622</v>
      </c>
      <c r="B657" s="12"/>
      <c r="C657" s="238"/>
      <c r="D657" s="569"/>
      <c r="E657" s="141"/>
      <c r="F657" s="373"/>
      <c r="G657" s="451"/>
      <c r="H657" s="298"/>
      <c r="I657" s="319"/>
    </row>
    <row r="658" ht="15.75" customHeight="1">
      <c r="A658" s="408">
        <v>623</v>
      </c>
      <c r="B658" s="12"/>
      <c r="C658" s="238"/>
      <c r="D658" s="569"/>
      <c r="E658" s="141"/>
      <c r="F658" s="373"/>
      <c r="G658" s="451"/>
      <c r="H658" s="298"/>
      <c r="I658" s="319"/>
    </row>
    <row r="659" ht="15.75" customHeight="1">
      <c r="A659" s="408">
        <v>624</v>
      </c>
      <c r="B659" s="12"/>
      <c r="C659" s="238"/>
      <c r="D659" s="569"/>
      <c r="E659" s="328"/>
      <c r="F659" s="373"/>
      <c r="G659" s="451"/>
      <c r="H659" s="298"/>
      <c r="I659" s="319"/>
    </row>
    <row r="660" ht="15.75" customHeight="1">
      <c r="A660" s="194"/>
      <c r="B660" s="253"/>
      <c r="C660" s="318"/>
      <c r="D660" s="273"/>
      <c r="E660" s="526"/>
      <c r="F660" s="373"/>
      <c r="G660" s="451"/>
      <c r="H660" s="298"/>
      <c r="I660" s="319"/>
    </row>
    <row r="661" ht="15.75" customHeight="1">
      <c r="A661" s="641" t="s">
        <v>229</v>
      </c>
      <c r="B661" s="151"/>
      <c r="C661" s="393"/>
      <c r="D661" s="507"/>
      <c r="E661" s="526"/>
      <c r="F661" s="373"/>
      <c r="G661" s="451"/>
      <c r="H661" s="298"/>
      <c r="I661" s="319"/>
    </row>
    <row r="662" ht="15.75" customHeight="1">
      <c r="A662" s="408">
        <v>625</v>
      </c>
      <c r="B662" s="12" t="s">
        <v>230</v>
      </c>
      <c r="C662" s="238">
        <v>30</v>
      </c>
      <c r="D662" s="569">
        <v>27000</v>
      </c>
      <c r="E662" s="638"/>
      <c r="F662" s="373"/>
      <c r="G662" s="451"/>
      <c r="H662" s="298"/>
      <c r="I662" s="319"/>
    </row>
    <row r="663" ht="15.75" customHeight="1">
      <c r="A663" s="408">
        <v>626</v>
      </c>
      <c r="B663" s="12" t="s">
        <v>231</v>
      </c>
      <c r="C663" s="238">
        <v>40</v>
      </c>
      <c r="D663" s="569">
        <v>59000</v>
      </c>
      <c r="E663" s="141"/>
      <c r="F663" s="373"/>
      <c r="G663" s="451"/>
      <c r="H663" s="298"/>
      <c r="I663" s="319"/>
    </row>
    <row r="664" ht="15.75" customHeight="1">
      <c r="A664" s="408">
        <v>627</v>
      </c>
      <c r="B664" s="12" t="s">
        <v>232</v>
      </c>
      <c r="C664" s="238">
        <v>50</v>
      </c>
      <c r="D664" s="569">
        <v>88000</v>
      </c>
      <c r="E664" s="141"/>
      <c r="F664" s="373"/>
      <c r="G664" s="451"/>
      <c r="H664" s="298"/>
      <c r="I664" s="319"/>
    </row>
    <row r="665" ht="15.75" customHeight="1">
      <c r="A665" s="408">
        <v>628</v>
      </c>
      <c r="B665" s="12"/>
      <c r="C665" s="238"/>
      <c r="D665" s="569"/>
      <c r="E665" s="141"/>
      <c r="F665" s="373"/>
      <c r="G665" s="451"/>
      <c r="H665" s="298"/>
      <c r="I665" s="319"/>
    </row>
    <row r="666" ht="15.75" customHeight="1">
      <c r="A666" s="408">
        <v>629</v>
      </c>
      <c r="B666" s="12"/>
      <c r="C666" s="238"/>
      <c r="D666" s="569"/>
      <c r="E666" s="141" t="s">
        <v>78</v>
      </c>
      <c r="F666" s="373"/>
      <c r="G666" s="451"/>
      <c r="H666" s="298"/>
      <c r="I666" s="319"/>
    </row>
    <row r="667" ht="15.75" customHeight="1">
      <c r="A667" s="408">
        <v>630</v>
      </c>
      <c r="B667" s="12"/>
      <c r="C667" s="238"/>
      <c r="D667" s="569"/>
      <c r="E667" s="141"/>
      <c r="F667" s="373"/>
      <c r="G667" s="451"/>
      <c r="H667" s="298"/>
      <c r="I667" s="319"/>
    </row>
    <row r="668" ht="15.75" customHeight="1">
      <c r="A668" s="408">
        <v>631</v>
      </c>
      <c r="B668" s="12"/>
      <c r="C668" s="238"/>
      <c r="D668" s="569"/>
      <c r="E668" s="141"/>
      <c r="F668" s="373"/>
      <c r="G668" s="451"/>
      <c r="H668" s="298"/>
      <c r="I668" s="319"/>
    </row>
    <row r="669" ht="15.75" customHeight="1">
      <c r="A669" s="408">
        <v>632</v>
      </c>
      <c r="B669" s="12"/>
      <c r="C669" s="238"/>
      <c r="D669" s="569"/>
      <c r="E669" s="141"/>
      <c r="F669" s="373"/>
      <c r="G669" s="451"/>
      <c r="H669" s="298"/>
      <c r="I669" s="319"/>
    </row>
    <row r="670" ht="15.75" customHeight="1">
      <c r="A670" s="408">
        <v>633</v>
      </c>
      <c r="B670" s="12"/>
      <c r="C670" s="238"/>
      <c r="D670" s="569"/>
      <c r="E670" s="141"/>
      <c r="F670" s="373"/>
      <c r="G670" s="451"/>
      <c r="H670" s="298"/>
      <c r="I670" s="319"/>
    </row>
    <row r="671" ht="15.75" customHeight="1">
      <c r="A671" s="408">
        <v>634</v>
      </c>
      <c r="B671" s="12"/>
      <c r="C671" s="238"/>
      <c r="D671" s="569"/>
      <c r="E671" s="141"/>
      <c r="F671" s="373"/>
      <c r="G671" s="451"/>
      <c r="H671" s="298"/>
      <c r="I671" s="319"/>
    </row>
    <row r="672" ht="15.75" customHeight="1">
      <c r="A672" s="408">
        <v>635</v>
      </c>
      <c r="B672" s="12"/>
      <c r="C672" s="238"/>
      <c r="D672" s="569"/>
      <c r="E672" s="141"/>
      <c r="F672" s="373"/>
      <c r="G672" s="451"/>
      <c r="H672" s="298"/>
      <c r="I672" s="319"/>
    </row>
    <row r="673" ht="15.75" customHeight="1">
      <c r="A673" s="408">
        <v>636</v>
      </c>
      <c r="B673" s="12"/>
      <c r="C673" s="238"/>
      <c r="D673" s="569"/>
      <c r="E673" s="141"/>
      <c r="F673" s="373"/>
      <c r="G673" s="451"/>
      <c r="H673" s="298"/>
      <c r="I673" s="319"/>
    </row>
    <row r="674" ht="15.75" customHeight="1">
      <c r="A674" s="408">
        <v>637</v>
      </c>
      <c r="B674" s="12"/>
      <c r="C674" s="238"/>
      <c r="D674" s="569"/>
      <c r="E674" s="141"/>
      <c r="F674" s="373"/>
      <c r="G674" s="451"/>
      <c r="H674" s="298"/>
      <c r="I674" s="319"/>
    </row>
    <row r="675" ht="15.75" customHeight="1">
      <c r="A675" s="408">
        <v>638</v>
      </c>
      <c r="B675" s="12"/>
      <c r="C675" s="238"/>
      <c r="D675" s="569"/>
      <c r="E675" s="141"/>
      <c r="F675" s="373"/>
      <c r="G675" s="451"/>
      <c r="H675" s="298"/>
      <c r="I675" s="319"/>
    </row>
    <row r="676" ht="15.75" customHeight="1">
      <c r="A676" s="408">
        <v>639</v>
      </c>
      <c r="B676" s="12"/>
      <c r="C676" s="238"/>
      <c r="D676" s="569"/>
      <c r="E676" s="141"/>
      <c r="F676" s="373"/>
      <c r="G676" s="451"/>
      <c r="H676" s="298"/>
      <c r="I676" s="319"/>
    </row>
    <row r="677" ht="15.75" customHeight="1">
      <c r="A677" s="408">
        <v>640</v>
      </c>
      <c r="B677" s="12"/>
      <c r="C677" s="238"/>
      <c r="D677" s="569"/>
      <c r="E677" s="141"/>
      <c r="F677" s="373"/>
      <c r="G677" s="451"/>
      <c r="H677" s="298"/>
      <c r="I677" s="319"/>
    </row>
    <row r="678" ht="15.75" customHeight="1">
      <c r="A678" s="408">
        <v>641</v>
      </c>
      <c r="B678" s="12"/>
      <c r="C678" s="238"/>
      <c r="D678" s="569"/>
      <c r="E678" s="141"/>
      <c r="F678" s="373"/>
      <c r="G678" s="451"/>
      <c r="H678" s="298"/>
      <c r="I678" s="319"/>
    </row>
    <row r="679" ht="15.75" customHeight="1">
      <c r="A679" s="408">
        <v>642</v>
      </c>
      <c r="B679" s="12"/>
      <c r="C679" s="238"/>
      <c r="D679" s="569"/>
      <c r="E679" s="141"/>
      <c r="F679" s="373"/>
      <c r="G679" s="451"/>
      <c r="H679" s="298"/>
      <c r="I679" s="319"/>
    </row>
    <row r="680" ht="15.75" customHeight="1">
      <c r="A680" s="408">
        <v>643</v>
      </c>
      <c r="B680" s="12"/>
      <c r="C680" s="238"/>
      <c r="D680" s="569"/>
      <c r="E680" s="141"/>
      <c r="F680" s="373"/>
      <c r="G680" s="451"/>
      <c r="H680" s="298"/>
      <c r="I680" s="319"/>
    </row>
    <row r="681" ht="15.75" customHeight="1">
      <c r="A681" s="408">
        <v>644</v>
      </c>
      <c r="B681" s="12"/>
      <c r="C681" s="238"/>
      <c r="D681" s="569"/>
      <c r="E681" s="141"/>
      <c r="F681" s="373"/>
      <c r="G681" s="451"/>
      <c r="H681" s="298"/>
      <c r="I681" s="319"/>
    </row>
    <row r="682" ht="15.75" customHeight="1">
      <c r="A682" s="408">
        <v>645</v>
      </c>
      <c r="B682" s="12"/>
      <c r="C682" s="238"/>
      <c r="D682" s="569"/>
      <c r="E682" s="141"/>
      <c r="F682" s="373"/>
      <c r="G682" s="451"/>
      <c r="H682" s="298"/>
      <c r="I682" s="319"/>
    </row>
    <row r="683" ht="15.75" customHeight="1">
      <c r="A683" s="408">
        <v>646</v>
      </c>
      <c r="B683" s="12"/>
      <c r="C683" s="238"/>
      <c r="D683" s="569"/>
      <c r="E683" s="141"/>
      <c r="F683" s="373"/>
      <c r="G683" s="451"/>
      <c r="H683" s="298"/>
      <c r="I683" s="319"/>
    </row>
    <row r="684" ht="15.75" customHeight="1">
      <c r="A684" s="408">
        <v>647</v>
      </c>
      <c r="B684" s="12"/>
      <c r="C684" s="238"/>
      <c r="D684" s="569"/>
      <c r="E684" s="141"/>
      <c r="F684" s="373"/>
      <c r="G684" s="451"/>
      <c r="H684" s="298"/>
      <c r="I684" s="319"/>
    </row>
    <row r="685" ht="15.75" customHeight="1">
      <c r="A685" s="408">
        <v>648</v>
      </c>
      <c r="B685" s="12"/>
      <c r="C685" s="238"/>
      <c r="D685" s="569"/>
      <c r="E685" s="141"/>
      <c r="F685" s="373"/>
      <c r="G685" s="451"/>
      <c r="H685" s="298"/>
      <c r="I685" s="319"/>
    </row>
    <row r="686" ht="15.75" customHeight="1">
      <c r="A686" s="408">
        <v>649</v>
      </c>
      <c r="B686" s="12"/>
      <c r="C686" s="238"/>
      <c r="D686" s="569"/>
      <c r="E686" s="328"/>
      <c r="F686" s="373"/>
      <c r="G686" s="451"/>
      <c r="H686" s="298"/>
      <c r="I686" s="319"/>
    </row>
    <row r="687" ht="15.75" customHeight="1">
      <c r="A687" s="194"/>
      <c r="B687" s="253"/>
      <c r="C687" s="318"/>
      <c r="D687" s="273"/>
      <c r="E687" s="526"/>
      <c r="F687" s="373"/>
      <c r="G687" s="451"/>
      <c r="H687" s="298"/>
      <c r="I687" s="319"/>
    </row>
    <row r="688" ht="15.75" customHeight="1">
      <c r="A688" s="641" t="s">
        <v>233</v>
      </c>
      <c r="B688" s="151"/>
      <c r="C688" s="393"/>
      <c r="D688" s="507"/>
      <c r="E688" s="526"/>
      <c r="F688" s="373"/>
      <c r="G688" s="451"/>
      <c r="H688" s="298"/>
      <c r="I688" s="319"/>
    </row>
    <row r="689" ht="15.75" customHeight="1">
      <c r="A689" s="408">
        <v>650</v>
      </c>
      <c r="B689" s="12" t="s">
        <v>234</v>
      </c>
      <c r="C689" s="238">
        <v>140</v>
      </c>
      <c r="D689" s="569">
        <v>58000</v>
      </c>
      <c r="E689" s="265"/>
      <c r="F689" s="373"/>
      <c r="G689" s="451"/>
      <c r="H689" s="298"/>
      <c r="I689" s="319"/>
    </row>
    <row r="690" ht="15.75" customHeight="1">
      <c r="A690" s="408">
        <v>651</v>
      </c>
      <c r="B690" s="12" t="s">
        <v>235</v>
      </c>
      <c r="C690" s="238">
        <v>120</v>
      </c>
      <c r="D690" s="569">
        <v>128000</v>
      </c>
      <c r="E690" s="50"/>
      <c r="F690" s="373"/>
      <c r="G690" s="451"/>
      <c r="H690" s="298"/>
      <c r="I690" s="319"/>
    </row>
    <row r="691" ht="15.75" customHeight="1">
      <c r="A691" s="408">
        <v>652</v>
      </c>
      <c r="B691" s="12" t="s">
        <v>236</v>
      </c>
      <c r="C691" s="238">
        <v>10</v>
      </c>
      <c r="D691" s="569">
        <v>12000</v>
      </c>
      <c r="E691" s="50"/>
      <c r="F691" s="373"/>
      <c r="G691" s="451"/>
      <c r="H691" s="298"/>
      <c r="I691" s="319"/>
    </row>
    <row r="692" ht="15.75" customHeight="1">
      <c r="A692" s="408">
        <v>653</v>
      </c>
      <c r="B692" s="12" t="s">
        <v>237</v>
      </c>
      <c r="C692" s="238">
        <v>20</v>
      </c>
      <c r="D692" s="569">
        <v>24000</v>
      </c>
      <c r="E692" s="50"/>
      <c r="F692" s="373"/>
      <c r="G692" s="451"/>
      <c r="H692" s="298"/>
      <c r="I692" s="319"/>
    </row>
    <row r="693" ht="15.75" customHeight="1">
      <c r="A693" s="408">
        <v>654</v>
      </c>
      <c r="B693" s="12" t="s">
        <v>238</v>
      </c>
      <c r="C693" s="238">
        <v>60</v>
      </c>
      <c r="D693" s="569">
        <v>38000</v>
      </c>
      <c r="E693" s="50"/>
      <c r="F693" s="373"/>
      <c r="G693" s="451"/>
      <c r="H693" s="298"/>
      <c r="I693" s="319"/>
    </row>
    <row r="694" ht="15.75" customHeight="1">
      <c r="A694" s="408">
        <v>655</v>
      </c>
      <c r="B694" s="12" t="s">
        <v>239</v>
      </c>
      <c r="C694" s="487">
        <v>170</v>
      </c>
      <c r="D694" s="91">
        <v>45000</v>
      </c>
      <c r="E694" s="50"/>
      <c r="F694" s="373"/>
      <c r="G694" s="451"/>
      <c r="H694" s="298"/>
      <c r="I694" s="319"/>
    </row>
    <row r="695" ht="15.75" customHeight="1">
      <c r="A695" s="408">
        <v>656</v>
      </c>
      <c r="B695" s="12" t="s">
        <v>240</v>
      </c>
      <c r="C695" s="487">
        <v>7</v>
      </c>
      <c r="D695" s="91">
        <v>9000</v>
      </c>
      <c r="E695" s="50"/>
      <c r="F695" s="373"/>
      <c r="G695" s="451"/>
      <c r="H695" s="298"/>
      <c r="I695" s="319"/>
    </row>
    <row r="696" ht="15.75" customHeight="1">
      <c r="A696" s="408">
        <v>657</v>
      </c>
      <c r="B696" s="12"/>
      <c r="C696" s="487"/>
      <c r="D696" s="91"/>
      <c r="E696" s="50"/>
      <c r="F696" s="373"/>
      <c r="G696" s="451"/>
      <c r="H696" s="298"/>
      <c r="I696" s="319"/>
    </row>
    <row r="697" ht="15.75" customHeight="1">
      <c r="A697" s="408">
        <v>658</v>
      </c>
      <c r="B697" s="12"/>
      <c r="C697" s="238"/>
      <c r="D697" s="569"/>
      <c r="E697" s="50" t="s">
        <v>78</v>
      </c>
      <c r="F697" s="373"/>
      <c r="G697" s="451"/>
      <c r="H697" s="298"/>
      <c r="I697" s="319"/>
    </row>
    <row r="698" ht="15.75" customHeight="1">
      <c r="A698" s="408">
        <v>659</v>
      </c>
      <c r="B698" s="12"/>
      <c r="C698" s="238"/>
      <c r="D698" s="569"/>
      <c r="E698" s="50" t="s">
        <v>78</v>
      </c>
      <c r="F698" s="373"/>
      <c r="G698" s="451"/>
      <c r="H698" s="298"/>
      <c r="I698" s="319"/>
    </row>
    <row r="699" ht="15.75" customHeight="1">
      <c r="A699" s="408">
        <v>660</v>
      </c>
      <c r="B699" s="12"/>
      <c r="C699" s="238"/>
      <c r="D699" s="569"/>
      <c r="E699" s="50"/>
      <c r="F699" s="373"/>
      <c r="G699" s="451"/>
      <c r="H699" s="298"/>
      <c r="I699" s="319"/>
    </row>
    <row r="700" ht="15.75" customHeight="1">
      <c r="A700" s="408">
        <v>661</v>
      </c>
      <c r="B700" s="12"/>
      <c r="C700" s="238"/>
      <c r="D700" s="569"/>
      <c r="E700" s="50"/>
      <c r="F700" s="373"/>
      <c r="G700" s="451"/>
      <c r="H700" s="298"/>
      <c r="I700" s="319"/>
    </row>
    <row r="701" ht="15.75" customHeight="1">
      <c r="A701" s="408">
        <v>662</v>
      </c>
      <c r="B701" s="12"/>
      <c r="C701" s="238"/>
      <c r="D701" s="569"/>
      <c r="E701" s="50"/>
      <c r="F701" s="373"/>
      <c r="G701" s="451"/>
      <c r="H701" s="298"/>
      <c r="I701" s="319"/>
    </row>
    <row r="702" ht="15.75" customHeight="1">
      <c r="A702" s="408">
        <v>663</v>
      </c>
      <c r="B702" s="12"/>
      <c r="C702" s="238"/>
      <c r="D702" s="569"/>
      <c r="E702" s="50"/>
      <c r="F702" s="373"/>
      <c r="G702" s="451"/>
      <c r="H702" s="298"/>
      <c r="I702" s="319"/>
    </row>
    <row r="703" ht="15.75" customHeight="1">
      <c r="A703" s="408">
        <v>664</v>
      </c>
      <c r="B703" s="12"/>
      <c r="C703" s="238"/>
      <c r="D703" s="569"/>
      <c r="E703" s="50"/>
      <c r="F703" s="373"/>
      <c r="G703" s="451"/>
      <c r="H703" s="298"/>
      <c r="I703" s="319"/>
    </row>
    <row r="704" ht="15.75" customHeight="1">
      <c r="A704" s="408">
        <v>665</v>
      </c>
      <c r="B704" s="12"/>
      <c r="C704" s="238"/>
      <c r="D704" s="569"/>
      <c r="E704" s="50"/>
      <c r="F704" s="373"/>
      <c r="G704" s="451"/>
      <c r="H704" s="298"/>
      <c r="I704" s="319"/>
    </row>
    <row r="705" ht="15.75" customHeight="1">
      <c r="A705" s="408">
        <v>666</v>
      </c>
      <c r="B705" s="12"/>
      <c r="C705" s="238"/>
      <c r="D705" s="569"/>
      <c r="E705" s="50"/>
      <c r="F705" s="373"/>
      <c r="G705" s="451"/>
      <c r="H705" s="298"/>
      <c r="I705" s="319"/>
    </row>
    <row r="706" ht="15.75" customHeight="1">
      <c r="A706" s="408">
        <v>667</v>
      </c>
      <c r="B706" s="12"/>
      <c r="C706" s="238"/>
      <c r="D706" s="569"/>
      <c r="E706" s="50"/>
      <c r="F706" s="373"/>
      <c r="G706" s="451"/>
      <c r="H706" s="298"/>
      <c r="I706" s="319"/>
    </row>
    <row r="707" ht="15.75" customHeight="1">
      <c r="A707" s="408">
        <v>668</v>
      </c>
      <c r="B707" s="12"/>
      <c r="C707" s="238"/>
      <c r="D707" s="569"/>
      <c r="E707" s="50"/>
      <c r="F707" s="373"/>
      <c r="G707" s="451"/>
      <c r="H707" s="298"/>
      <c r="I707" s="319"/>
    </row>
    <row r="708" ht="15.75" customHeight="1">
      <c r="A708" s="408">
        <v>669</v>
      </c>
      <c r="B708" s="12"/>
      <c r="C708" s="238"/>
      <c r="D708" s="569"/>
      <c r="E708" s="50"/>
      <c r="F708" s="373"/>
      <c r="G708" s="451"/>
      <c r="H708" s="298"/>
      <c r="I708" s="319"/>
    </row>
    <row r="709" ht="15.75" customHeight="1">
      <c r="A709" s="408">
        <v>670</v>
      </c>
      <c r="B709" s="12"/>
      <c r="C709" s="238"/>
      <c r="D709" s="569"/>
      <c r="E709" s="50"/>
      <c r="F709" s="373"/>
      <c r="G709" s="451"/>
      <c r="H709" s="298"/>
      <c r="I709" s="319"/>
    </row>
    <row r="710" ht="15.75" customHeight="1">
      <c r="A710" s="408">
        <v>671</v>
      </c>
      <c r="B710" s="12"/>
      <c r="C710" s="238"/>
      <c r="D710" s="569"/>
      <c r="E710" s="50"/>
      <c r="F710" s="373"/>
      <c r="G710" s="451"/>
      <c r="H710" s="298"/>
      <c r="I710" s="319"/>
    </row>
    <row r="711" ht="15.75" customHeight="1">
      <c r="A711" s="408">
        <v>672</v>
      </c>
      <c r="B711" s="12"/>
      <c r="C711" s="238"/>
      <c r="D711" s="569"/>
      <c r="E711" s="50"/>
      <c r="F711" s="373"/>
      <c r="G711" s="451"/>
      <c r="H711" s="298"/>
      <c r="I711" s="319"/>
    </row>
    <row r="712" ht="15.75" customHeight="1">
      <c r="A712" s="408">
        <v>673</v>
      </c>
      <c r="B712" s="12"/>
      <c r="C712" s="238"/>
      <c r="D712" s="569"/>
      <c r="E712" s="50"/>
      <c r="F712" s="373"/>
      <c r="G712" s="451"/>
      <c r="H712" s="298"/>
      <c r="I712" s="319"/>
    </row>
    <row r="713" ht="15.75" customHeight="1">
      <c r="A713" s="408">
        <v>674</v>
      </c>
      <c r="B713" s="12"/>
      <c r="C713" s="238"/>
      <c r="D713" s="569"/>
      <c r="E713" s="98"/>
      <c r="F713" s="373"/>
      <c r="G713" s="451"/>
      <c r="H713" s="298"/>
      <c r="I713" s="319"/>
    </row>
    <row r="714" ht="15.75" customHeight="1">
      <c r="A714" s="194"/>
      <c r="B714" s="253"/>
      <c r="C714" s="318"/>
      <c r="D714" s="273"/>
      <c r="E714" s="526"/>
      <c r="F714" s="373"/>
      <c r="G714" s="451"/>
      <c r="H714" s="298"/>
      <c r="I714" s="319"/>
    </row>
    <row r="715" ht="15.75" customHeight="1">
      <c r="A715" s="641" t="s">
        <v>241</v>
      </c>
      <c r="B715" s="151"/>
      <c r="C715" s="393"/>
      <c r="D715" s="507"/>
      <c r="E715" s="526"/>
      <c r="F715" s="373"/>
      <c r="G715" s="451"/>
      <c r="H715" s="298"/>
      <c r="I715" s="319"/>
    </row>
    <row r="716" ht="15.75" customHeight="1">
      <c r="A716" s="408">
        <v>675</v>
      </c>
      <c r="B716" s="12" t="s">
        <v>242</v>
      </c>
      <c r="C716" s="238">
        <v>20</v>
      </c>
      <c r="D716" s="569">
        <v>19000</v>
      </c>
      <c r="E716" s="265"/>
      <c r="F716" s="373"/>
      <c r="G716" s="451"/>
      <c r="H716" s="298"/>
      <c r="I716" s="319"/>
    </row>
    <row r="717" ht="15.75" customHeight="1">
      <c r="A717" s="408">
        <v>676</v>
      </c>
      <c r="B717" s="12" t="s">
        <v>243</v>
      </c>
      <c r="C717" s="238">
        <v>30</v>
      </c>
      <c r="D717" s="569">
        <v>39000</v>
      </c>
      <c r="E717" s="50"/>
      <c r="F717" s="373"/>
      <c r="G717" s="451"/>
      <c r="H717" s="298"/>
      <c r="I717" s="319"/>
    </row>
    <row r="718" ht="15.75" customHeight="1">
      <c r="A718" s="408">
        <v>677</v>
      </c>
      <c r="B718" s="12" t="s">
        <v>244</v>
      </c>
      <c r="C718" s="238">
        <v>80</v>
      </c>
      <c r="D718" s="569">
        <v>116000</v>
      </c>
      <c r="E718" s="50"/>
      <c r="F718" s="373"/>
      <c r="G718" s="451"/>
      <c r="H718" s="298"/>
      <c r="I718" s="319"/>
    </row>
    <row r="719" ht="15.75" customHeight="1">
      <c r="A719" s="408">
        <v>678</v>
      </c>
      <c r="B719" s="12"/>
      <c r="C719" s="238"/>
      <c r="D719" s="569"/>
      <c r="E719" s="50"/>
      <c r="F719" s="373"/>
      <c r="G719" s="451"/>
      <c r="H719" s="298"/>
      <c r="I719" s="319"/>
    </row>
    <row r="720" ht="15.75" customHeight="1">
      <c r="A720" s="408">
        <v>679</v>
      </c>
      <c r="B720" s="12"/>
      <c r="C720" s="238"/>
      <c r="D720" s="569"/>
      <c r="E720" s="50"/>
      <c r="F720" s="373"/>
      <c r="G720" s="451"/>
      <c r="H720" s="298"/>
      <c r="I720" s="319"/>
    </row>
    <row r="721" ht="15.75" customHeight="1">
      <c r="A721" s="408">
        <v>680</v>
      </c>
      <c r="B721" s="12"/>
      <c r="C721" s="238"/>
      <c r="D721" s="569"/>
      <c r="E721" s="50"/>
      <c r="F721" s="373"/>
      <c r="G721" s="451"/>
      <c r="H721" s="298"/>
      <c r="I721" s="319"/>
    </row>
    <row r="722" ht="15.75" customHeight="1">
      <c r="A722" s="408">
        <v>681</v>
      </c>
      <c r="B722" s="12"/>
      <c r="C722" s="238"/>
      <c r="D722" s="569"/>
      <c r="E722" s="50"/>
      <c r="F722" s="373"/>
      <c r="G722" s="451"/>
      <c r="H722" s="298"/>
      <c r="I722" s="319"/>
    </row>
    <row r="723" ht="15.75" customHeight="1">
      <c r="A723" s="408">
        <v>682</v>
      </c>
      <c r="B723" s="12"/>
      <c r="C723" s="238"/>
      <c r="D723" s="569"/>
      <c r="E723" s="50"/>
      <c r="F723" s="373"/>
      <c r="G723" s="451"/>
      <c r="H723" s="298"/>
      <c r="I723" s="319"/>
    </row>
    <row r="724" ht="15.75" customHeight="1">
      <c r="A724" s="408">
        <v>683</v>
      </c>
      <c r="B724" s="12"/>
      <c r="C724" s="238"/>
      <c r="D724" s="569"/>
      <c r="E724" s="50"/>
      <c r="F724" s="373"/>
      <c r="G724" s="451"/>
      <c r="H724" s="298"/>
      <c r="I724" s="319"/>
    </row>
    <row r="725" ht="15.75" customHeight="1">
      <c r="A725" s="408">
        <v>684</v>
      </c>
      <c r="B725" s="12"/>
      <c r="C725" s="238"/>
      <c r="D725" s="569"/>
      <c r="E725" s="50"/>
      <c r="F725" s="373"/>
      <c r="G725" s="451"/>
      <c r="H725" s="298"/>
      <c r="I725" s="319"/>
    </row>
    <row r="726" ht="15.75" customHeight="1">
      <c r="A726" s="408">
        <v>685</v>
      </c>
      <c r="B726" s="12"/>
      <c r="C726" s="238"/>
      <c r="D726" s="569"/>
      <c r="E726" s="50"/>
      <c r="F726" s="373"/>
      <c r="G726" s="451"/>
      <c r="H726" s="298"/>
      <c r="I726" s="319"/>
    </row>
    <row r="727" ht="15.75" customHeight="1">
      <c r="A727" s="408">
        <v>686</v>
      </c>
      <c r="B727" s="12"/>
      <c r="C727" s="238"/>
      <c r="D727" s="569"/>
      <c r="E727" s="50"/>
      <c r="F727" s="373"/>
      <c r="G727" s="451"/>
      <c r="H727" s="298"/>
      <c r="I727" s="319"/>
    </row>
    <row r="728" ht="15.75" customHeight="1">
      <c r="A728" s="408">
        <v>687</v>
      </c>
      <c r="B728" s="12"/>
      <c r="C728" s="238"/>
      <c r="D728" s="569"/>
      <c r="E728" s="50"/>
      <c r="F728" s="373"/>
      <c r="G728" s="451"/>
      <c r="H728" s="298"/>
      <c r="I728" s="319"/>
    </row>
    <row r="729" ht="15.75" customHeight="1">
      <c r="A729" s="408">
        <v>688</v>
      </c>
      <c r="B729" s="12"/>
      <c r="C729" s="238"/>
      <c r="D729" s="569"/>
      <c r="E729" s="50"/>
      <c r="F729" s="373"/>
      <c r="G729" s="451"/>
      <c r="H729" s="298"/>
      <c r="I729" s="319"/>
    </row>
    <row r="730" ht="15.75" customHeight="1">
      <c r="A730" s="408">
        <v>689</v>
      </c>
      <c r="B730" s="12"/>
      <c r="C730" s="238"/>
      <c r="D730" s="569"/>
      <c r="E730" s="50"/>
      <c r="F730" s="373"/>
      <c r="G730" s="451"/>
      <c r="H730" s="298"/>
      <c r="I730" s="319"/>
    </row>
    <row r="731" ht="15.75" customHeight="1">
      <c r="A731" s="408">
        <v>690</v>
      </c>
      <c r="B731" s="12"/>
      <c r="C731" s="238"/>
      <c r="D731" s="569"/>
      <c r="E731" s="50"/>
      <c r="F731" s="373"/>
      <c r="G731" s="451"/>
      <c r="H731" s="298"/>
      <c r="I731" s="319"/>
    </row>
    <row r="732" ht="15.75" customHeight="1">
      <c r="A732" s="408">
        <v>691</v>
      </c>
      <c r="B732" s="12"/>
      <c r="C732" s="238"/>
      <c r="D732" s="569"/>
      <c r="E732" s="50"/>
      <c r="F732" s="373"/>
      <c r="G732" s="451"/>
      <c r="H732" s="298"/>
      <c r="I732" s="319"/>
    </row>
    <row r="733" ht="15.75" customHeight="1">
      <c r="A733" s="408">
        <v>692</v>
      </c>
      <c r="B733" s="12"/>
      <c r="C733" s="238"/>
      <c r="D733" s="569"/>
      <c r="E733" s="50"/>
      <c r="F733" s="373"/>
      <c r="G733" s="451"/>
      <c r="H733" s="298"/>
      <c r="I733" s="319"/>
    </row>
    <row r="734" ht="15.75" customHeight="1">
      <c r="A734" s="408">
        <v>693</v>
      </c>
      <c r="B734" s="12"/>
      <c r="C734" s="238"/>
      <c r="D734" s="569"/>
      <c r="E734" s="50"/>
      <c r="F734" s="373"/>
      <c r="G734" s="451"/>
      <c r="H734" s="298"/>
      <c r="I734" s="319"/>
    </row>
    <row r="735" ht="15.75" customHeight="1">
      <c r="A735" s="408">
        <v>694</v>
      </c>
      <c r="B735" s="12"/>
      <c r="C735" s="238"/>
      <c r="D735" s="569"/>
      <c r="E735" s="50"/>
      <c r="F735" s="373"/>
      <c r="G735" s="451"/>
      <c r="H735" s="298"/>
      <c r="I735" s="319"/>
    </row>
    <row r="736" ht="15.75" customHeight="1">
      <c r="A736" s="408">
        <v>695</v>
      </c>
      <c r="B736" s="12"/>
      <c r="C736" s="238"/>
      <c r="D736" s="569"/>
      <c r="E736" s="50"/>
      <c r="F736" s="373"/>
      <c r="G736" s="451"/>
      <c r="H736" s="298"/>
      <c r="I736" s="319"/>
    </row>
    <row r="737" ht="15.75" customHeight="1">
      <c r="A737" s="408">
        <v>696</v>
      </c>
      <c r="B737" s="12"/>
      <c r="C737" s="238"/>
      <c r="D737" s="569"/>
      <c r="E737" s="50"/>
      <c r="F737" s="373"/>
      <c r="G737" s="451"/>
      <c r="H737" s="298"/>
      <c r="I737" s="319"/>
    </row>
    <row r="738" ht="15.75" customHeight="1">
      <c r="A738" s="408">
        <v>697</v>
      </c>
      <c r="B738" s="12"/>
      <c r="C738" s="238"/>
      <c r="D738" s="569"/>
      <c r="E738" s="50"/>
      <c r="F738" s="373"/>
      <c r="G738" s="451"/>
      <c r="H738" s="298"/>
      <c r="I738" s="319"/>
    </row>
    <row r="739" ht="15.75" customHeight="1">
      <c r="A739" s="408">
        <v>698</v>
      </c>
      <c r="B739" s="12"/>
      <c r="C739" s="238"/>
      <c r="D739" s="569"/>
      <c r="E739" s="50"/>
      <c r="F739" s="373"/>
      <c r="G739" s="451"/>
      <c r="H739" s="298"/>
      <c r="I739" s="319"/>
    </row>
    <row r="740" ht="15.75" customHeight="1">
      <c r="A740" s="408">
        <v>699</v>
      </c>
      <c r="B740" s="12"/>
      <c r="C740" s="238"/>
      <c r="D740" s="569"/>
      <c r="E740" s="98"/>
      <c r="F740" s="373"/>
      <c r="G740" s="451"/>
      <c r="H740" s="298"/>
      <c r="I740" s="319"/>
    </row>
    <row r="741" ht="15.75" customHeight="1">
      <c r="A741" s="194"/>
      <c r="B741" s="253"/>
      <c r="C741" s="318"/>
      <c r="D741" s="273"/>
      <c r="E741" s="526"/>
      <c r="F741" s="373"/>
      <c r="G741" s="451"/>
      <c r="H741" s="298"/>
      <c r="I741" s="319"/>
    </row>
    <row r="742" ht="15.75" customHeight="1">
      <c r="A742" s="641" t="s">
        <v>245</v>
      </c>
      <c r="B742" s="378"/>
      <c r="C742" s="472"/>
      <c r="D742" s="507"/>
      <c r="E742" s="526"/>
      <c r="F742" s="373"/>
      <c r="G742" s="451"/>
      <c r="H742" s="298"/>
      <c r="I742" s="319"/>
    </row>
    <row r="743" ht="15.75" customHeight="1">
      <c r="A743" s="408">
        <v>700</v>
      </c>
      <c r="B743" s="12" t="s">
        <v>246</v>
      </c>
      <c r="C743" s="238">
        <v>0</v>
      </c>
      <c r="D743" s="569">
        <v>600</v>
      </c>
      <c r="E743" s="638"/>
      <c r="F743" s="373"/>
      <c r="G743" s="451"/>
      <c r="H743" s="298"/>
      <c r="I743" s="319"/>
    </row>
    <row r="744" ht="15.75" customHeight="1">
      <c r="A744" s="408">
        <v>701</v>
      </c>
      <c r="B744" s="12" t="s">
        <v>247</v>
      </c>
      <c r="C744" s="238">
        <v>0</v>
      </c>
      <c r="D744" s="569">
        <v>800</v>
      </c>
      <c r="E744" s="141"/>
      <c r="F744" s="373"/>
      <c r="G744" s="451"/>
      <c r="H744" s="298"/>
      <c r="I744" s="319"/>
    </row>
    <row r="745" ht="15.75" customHeight="1">
      <c r="A745" s="408">
        <v>702</v>
      </c>
      <c r="B745" s="12" t="s">
        <v>248</v>
      </c>
      <c r="C745" s="238">
        <v>0</v>
      </c>
      <c r="D745" s="569">
        <v>1100</v>
      </c>
      <c r="E745" s="141"/>
      <c r="F745" s="373"/>
      <c r="G745" s="451"/>
      <c r="H745" s="298"/>
      <c r="I745" s="319"/>
    </row>
    <row r="746" ht="15.75" customHeight="1">
      <c r="A746" s="408">
        <v>703</v>
      </c>
      <c r="B746" s="12"/>
      <c r="C746" s="238"/>
      <c r="D746" s="569"/>
      <c r="E746" s="141"/>
      <c r="F746" s="373"/>
      <c r="G746" s="451"/>
      <c r="H746" s="298"/>
      <c r="I746" s="319"/>
    </row>
    <row r="747" ht="15.75" customHeight="1">
      <c r="A747" s="408">
        <v>704</v>
      </c>
      <c r="B747" s="12"/>
      <c r="C747" s="238"/>
      <c r="D747" s="569"/>
      <c r="E747" s="141" t="s">
        <v>78</v>
      </c>
      <c r="F747" s="373"/>
      <c r="G747" s="451"/>
      <c r="H747" s="298"/>
      <c r="I747" s="319"/>
    </row>
    <row r="748" ht="15.75" customHeight="1">
      <c r="A748" s="408">
        <v>705</v>
      </c>
      <c r="B748" s="12"/>
      <c r="C748" s="238"/>
      <c r="D748" s="569"/>
      <c r="E748" s="141"/>
      <c r="F748" s="373"/>
      <c r="G748" s="451"/>
      <c r="H748" s="298"/>
      <c r="I748" s="319"/>
    </row>
    <row r="749" ht="15.75" customHeight="1">
      <c r="A749" s="408">
        <v>706</v>
      </c>
      <c r="B749" s="12"/>
      <c r="C749" s="238"/>
      <c r="D749" s="569"/>
      <c r="E749" s="141"/>
      <c r="F749" s="373"/>
      <c r="G749" s="451"/>
      <c r="H749" s="298"/>
      <c r="I749" s="319"/>
    </row>
    <row r="750" ht="15.75" customHeight="1">
      <c r="A750" s="408">
        <v>707</v>
      </c>
      <c r="B750" s="12"/>
      <c r="C750" s="238"/>
      <c r="D750" s="569"/>
      <c r="E750" s="141"/>
      <c r="F750" s="373"/>
      <c r="G750" s="451"/>
      <c r="H750" s="298"/>
      <c r="I750" s="319"/>
    </row>
    <row r="751" ht="15.75" customHeight="1">
      <c r="A751" s="408">
        <v>708</v>
      </c>
      <c r="B751" s="12"/>
      <c r="C751" s="238"/>
      <c r="D751" s="569"/>
      <c r="E751" s="141"/>
      <c r="F751" s="373"/>
      <c r="G751" s="451"/>
      <c r="H751" s="298"/>
      <c r="I751" s="319"/>
    </row>
    <row r="752" ht="15.75" customHeight="1">
      <c r="A752" s="408">
        <v>709</v>
      </c>
      <c r="B752" s="12"/>
      <c r="C752" s="238"/>
      <c r="D752" s="569"/>
      <c r="E752" s="141"/>
      <c r="F752" s="373"/>
      <c r="G752" s="451"/>
      <c r="H752" s="298"/>
      <c r="I752" s="319"/>
    </row>
    <row r="753" ht="15.75" customHeight="1">
      <c r="A753" s="408">
        <v>710</v>
      </c>
      <c r="B753" s="12"/>
      <c r="C753" s="238"/>
      <c r="D753" s="569"/>
      <c r="E753" s="141"/>
      <c r="F753" s="373"/>
      <c r="G753" s="451"/>
      <c r="H753" s="298"/>
      <c r="I753" s="319"/>
    </row>
    <row r="754" ht="15.75" customHeight="1">
      <c r="A754" s="408">
        <v>711</v>
      </c>
      <c r="B754" s="12"/>
      <c r="C754" s="238"/>
      <c r="D754" s="569"/>
      <c r="E754" s="141"/>
      <c r="F754" s="373"/>
      <c r="G754" s="451"/>
      <c r="H754" s="298"/>
      <c r="I754" s="319"/>
    </row>
    <row r="755" ht="15.75" customHeight="1">
      <c r="A755" s="408">
        <v>712</v>
      </c>
      <c r="B755" s="12"/>
      <c r="C755" s="238"/>
      <c r="D755" s="569"/>
      <c r="E755" s="141"/>
      <c r="F755" s="373"/>
      <c r="G755" s="451"/>
      <c r="H755" s="298"/>
      <c r="I755" s="319"/>
    </row>
    <row r="756" ht="15.75" customHeight="1">
      <c r="A756" s="408">
        <v>713</v>
      </c>
      <c r="B756" s="12"/>
      <c r="C756" s="238"/>
      <c r="D756" s="569"/>
      <c r="E756" s="141"/>
      <c r="F756" s="373"/>
      <c r="G756" s="451"/>
      <c r="H756" s="298"/>
      <c r="I756" s="319"/>
    </row>
    <row r="757" ht="15.75" customHeight="1">
      <c r="A757" s="408">
        <v>714</v>
      </c>
      <c r="B757" s="12"/>
      <c r="C757" s="238"/>
      <c r="D757" s="569"/>
      <c r="E757" s="141"/>
      <c r="F757" s="373"/>
      <c r="G757" s="451"/>
      <c r="H757" s="298"/>
      <c r="I757" s="319"/>
    </row>
    <row r="758" ht="15.75" customHeight="1">
      <c r="A758" s="408">
        <v>715</v>
      </c>
      <c r="B758" s="12"/>
      <c r="C758" s="238"/>
      <c r="D758" s="569"/>
      <c r="E758" s="141"/>
      <c r="F758" s="373"/>
      <c r="G758" s="451"/>
      <c r="H758" s="298"/>
      <c r="I758" s="319"/>
    </row>
    <row r="759" ht="15.75" customHeight="1">
      <c r="A759" s="408">
        <v>716</v>
      </c>
      <c r="B759" s="12"/>
      <c r="C759" s="238"/>
      <c r="D759" s="569"/>
      <c r="E759" s="141"/>
      <c r="F759" s="373"/>
      <c r="G759" s="451"/>
      <c r="H759" s="298"/>
      <c r="I759" s="319"/>
    </row>
    <row r="760" ht="15.75" customHeight="1">
      <c r="A760" s="408">
        <v>717</v>
      </c>
      <c r="B760" s="12"/>
      <c r="C760" s="238"/>
      <c r="D760" s="569"/>
      <c r="E760" s="141"/>
      <c r="F760" s="373"/>
      <c r="G760" s="451"/>
      <c r="H760" s="298"/>
      <c r="I760" s="319"/>
    </row>
    <row r="761" ht="15.75" customHeight="1">
      <c r="A761" s="408">
        <v>718</v>
      </c>
      <c r="B761" s="12"/>
      <c r="C761" s="238"/>
      <c r="D761" s="569"/>
      <c r="E761" s="141"/>
      <c r="F761" s="373"/>
      <c r="G761" s="451"/>
      <c r="H761" s="298"/>
      <c r="I761" s="319"/>
    </row>
    <row r="762" ht="15.75" customHeight="1">
      <c r="A762" s="408">
        <v>719</v>
      </c>
      <c r="B762" s="12"/>
      <c r="C762" s="238"/>
      <c r="D762" s="569"/>
      <c r="E762" s="141"/>
      <c r="F762" s="373"/>
      <c r="G762" s="451"/>
      <c r="H762" s="298"/>
      <c r="I762" s="319"/>
    </row>
    <row r="763" ht="15.75" customHeight="1">
      <c r="A763" s="408">
        <v>720</v>
      </c>
      <c r="B763" s="12"/>
      <c r="C763" s="238"/>
      <c r="D763" s="569"/>
      <c r="E763" s="141"/>
      <c r="F763" s="373"/>
      <c r="G763" s="451"/>
      <c r="H763" s="298"/>
      <c r="I763" s="319"/>
    </row>
    <row r="764" ht="15.75" customHeight="1">
      <c r="A764" s="408">
        <v>721</v>
      </c>
      <c r="B764" s="12"/>
      <c r="C764" s="238"/>
      <c r="D764" s="569"/>
      <c r="E764" s="141"/>
      <c r="F764" s="373"/>
      <c r="G764" s="451"/>
      <c r="H764" s="298"/>
      <c r="I764" s="319"/>
    </row>
    <row r="765" ht="15.75" customHeight="1">
      <c r="A765" s="408">
        <v>722</v>
      </c>
      <c r="B765" s="12"/>
      <c r="C765" s="238"/>
      <c r="D765" s="569"/>
      <c r="E765" s="141"/>
      <c r="F765" s="373"/>
      <c r="G765" s="451"/>
      <c r="H765" s="298"/>
      <c r="I765" s="319"/>
    </row>
    <row r="766" ht="15.75" customHeight="1">
      <c r="A766" s="408">
        <v>723</v>
      </c>
      <c r="B766" s="12"/>
      <c r="C766" s="238"/>
      <c r="D766" s="569"/>
      <c r="E766" s="141"/>
      <c r="F766" s="373"/>
      <c r="G766" s="451"/>
      <c r="H766" s="298"/>
      <c r="I766" s="319"/>
    </row>
    <row r="767" ht="15.75" customHeight="1">
      <c r="A767" s="408">
        <v>724</v>
      </c>
      <c r="B767" s="12"/>
      <c r="C767" s="238"/>
      <c r="D767" s="569"/>
      <c r="E767" s="328"/>
      <c r="F767" s="373"/>
      <c r="G767" s="451"/>
      <c r="H767" s="298"/>
      <c r="I767" s="319"/>
    </row>
    <row r="768" ht="15.75" customHeight="1">
      <c r="A768" s="194"/>
      <c r="B768" s="253"/>
      <c r="C768" s="318"/>
      <c r="D768" s="273"/>
      <c r="E768" s="526"/>
      <c r="F768" s="373"/>
      <c r="G768" s="451"/>
      <c r="H768" s="298"/>
      <c r="I768" s="319"/>
    </row>
    <row r="769" ht="15.75" customHeight="1">
      <c r="A769" s="641" t="s">
        <v>249</v>
      </c>
      <c r="B769" s="378"/>
      <c r="C769" s="472"/>
      <c r="D769" s="507"/>
      <c r="E769" s="526"/>
      <c r="F769" s="373"/>
      <c r="G769" s="451"/>
      <c r="H769" s="298"/>
      <c r="I769" s="319"/>
    </row>
    <row r="770" ht="15.75" customHeight="1">
      <c r="A770" s="408">
        <v>725</v>
      </c>
      <c r="B770" s="12" t="s">
        <v>250</v>
      </c>
      <c r="C770" s="238">
        <v>10</v>
      </c>
      <c r="D770" s="569">
        <v>14000</v>
      </c>
      <c r="E770" s="638"/>
      <c r="F770" s="373"/>
      <c r="G770" s="451"/>
      <c r="H770" s="298"/>
      <c r="I770" s="319"/>
    </row>
    <row r="771" ht="15.75" customHeight="1">
      <c r="A771" s="408">
        <v>726</v>
      </c>
      <c r="B771" s="12" t="s">
        <v>251</v>
      </c>
      <c r="C771" s="238">
        <v>5</v>
      </c>
      <c r="D771" s="569">
        <v>7000</v>
      </c>
      <c r="E771" s="141"/>
      <c r="F771" s="373"/>
      <c r="G771" s="451"/>
      <c r="H771" s="298"/>
      <c r="I771" s="319"/>
    </row>
    <row r="772" ht="15.75" customHeight="1">
      <c r="A772" s="408">
        <v>727</v>
      </c>
      <c r="B772" s="12" t="s">
        <v>252</v>
      </c>
      <c r="C772" s="238">
        <v>5</v>
      </c>
      <c r="D772" s="569">
        <v>8500</v>
      </c>
      <c r="E772" s="141"/>
      <c r="F772" s="373"/>
      <c r="G772" s="451"/>
      <c r="H772" s="298"/>
      <c r="I772" s="319"/>
    </row>
    <row r="773" ht="15.75" customHeight="1">
      <c r="A773" s="408">
        <v>728</v>
      </c>
      <c r="B773" s="12" t="s">
        <v>253</v>
      </c>
      <c r="C773" s="238">
        <v>10</v>
      </c>
      <c r="D773" s="569">
        <v>4500</v>
      </c>
      <c r="E773" s="141"/>
      <c r="F773" s="373"/>
      <c r="G773" s="451"/>
      <c r="H773" s="298"/>
      <c r="I773" s="319"/>
    </row>
    <row r="774" ht="15.75" customHeight="1">
      <c r="A774" s="408">
        <v>729</v>
      </c>
      <c r="B774" s="12" t="s">
        <v>254</v>
      </c>
      <c r="C774" s="238">
        <v>10</v>
      </c>
      <c r="D774" s="569">
        <v>8900</v>
      </c>
      <c r="E774" s="141"/>
      <c r="F774" s="373"/>
      <c r="G774" s="451"/>
      <c r="H774" s="298"/>
      <c r="I774" s="319"/>
    </row>
    <row r="775" ht="15.75" customHeight="1">
      <c r="A775" s="408">
        <v>730</v>
      </c>
      <c r="B775" s="12" t="s">
        <v>255</v>
      </c>
      <c r="C775" s="238">
        <v>5</v>
      </c>
      <c r="D775" s="569">
        <v>7000</v>
      </c>
      <c r="E775" s="141"/>
      <c r="F775" s="373"/>
      <c r="G775" s="451"/>
      <c r="H775" s="298"/>
      <c r="I775" s="319"/>
    </row>
    <row r="776" ht="15.75" customHeight="1">
      <c r="A776" s="408">
        <v>731</v>
      </c>
      <c r="B776" s="12" t="s">
        <v>256</v>
      </c>
      <c r="C776" s="238">
        <v>20</v>
      </c>
      <c r="D776" s="569">
        <v>19000</v>
      </c>
      <c r="E776" s="141"/>
      <c r="F776" s="373"/>
      <c r="G776" s="451"/>
      <c r="H776" s="298"/>
      <c r="I776" s="319"/>
    </row>
    <row r="777" ht="15.75" customHeight="1">
      <c r="A777" s="408">
        <v>732</v>
      </c>
      <c r="B777" s="12" t="s">
        <v>257</v>
      </c>
      <c r="C777" s="238">
        <v>7.5</v>
      </c>
      <c r="D777" s="569">
        <v>25000</v>
      </c>
      <c r="E777" s="619"/>
      <c r="F777" s="663"/>
      <c r="G777" s="83"/>
      <c r="H777" s="298"/>
      <c r="I777" s="319"/>
    </row>
    <row r="778" ht="15.75" customHeight="1">
      <c r="A778" s="408">
        <v>733</v>
      </c>
      <c r="B778" s="12"/>
      <c r="C778" s="238"/>
      <c r="D778" s="569"/>
      <c r="E778" s="141"/>
      <c r="F778" s="373"/>
      <c r="G778" s="451"/>
      <c r="H778" s="298"/>
      <c r="I778" s="319"/>
    </row>
    <row r="779" ht="15.75" customHeight="1">
      <c r="A779" s="408">
        <v>734</v>
      </c>
      <c r="B779" s="12"/>
      <c r="C779" s="238"/>
      <c r="D779" s="569"/>
      <c r="E779" s="141"/>
      <c r="F779" s="373"/>
      <c r="G779" s="451"/>
      <c r="H779" s="298"/>
      <c r="I779" s="319"/>
    </row>
    <row r="780" ht="15.75" customHeight="1">
      <c r="A780" s="408">
        <v>735</v>
      </c>
      <c r="B780" s="12"/>
      <c r="C780" s="238"/>
      <c r="D780" s="569"/>
      <c r="E780" s="141"/>
      <c r="F780" s="373"/>
      <c r="G780" s="451"/>
      <c r="H780" s="298"/>
      <c r="I780" s="319"/>
    </row>
    <row r="781" ht="15.75" customHeight="1">
      <c r="A781" s="408">
        <v>736</v>
      </c>
      <c r="B781" s="12"/>
      <c r="C781" s="238"/>
      <c r="D781" s="569"/>
      <c r="E781" s="141"/>
      <c r="F781" s="373"/>
      <c r="G781" s="451"/>
      <c r="H781" s="298"/>
      <c r="I781" s="319"/>
    </row>
    <row r="782" ht="15.75" customHeight="1">
      <c r="A782" s="408">
        <v>737</v>
      </c>
      <c r="B782" s="12"/>
      <c r="C782" s="238"/>
      <c r="D782" s="569"/>
      <c r="E782" s="141"/>
      <c r="F782" s="373"/>
      <c r="G782" s="451"/>
      <c r="H782" s="298"/>
      <c r="I782" s="319"/>
    </row>
    <row r="783" ht="15.75" customHeight="1">
      <c r="A783" s="408">
        <v>738</v>
      </c>
      <c r="B783" s="12"/>
      <c r="C783" s="238"/>
      <c r="D783" s="569"/>
      <c r="E783" s="141"/>
      <c r="F783" s="373"/>
      <c r="G783" s="451"/>
      <c r="H783" s="298"/>
      <c r="I783" s="319"/>
    </row>
    <row r="784" ht="15.75" customHeight="1">
      <c r="A784" s="408">
        <v>739</v>
      </c>
      <c r="B784" s="12"/>
      <c r="C784" s="238"/>
      <c r="D784" s="569"/>
      <c r="E784" s="141"/>
      <c r="F784" s="373"/>
      <c r="G784" s="451"/>
      <c r="H784" s="298"/>
      <c r="I784" s="319"/>
    </row>
    <row r="785" ht="15.75" customHeight="1">
      <c r="A785" s="408">
        <v>740</v>
      </c>
      <c r="B785" s="12"/>
      <c r="C785" s="238"/>
      <c r="D785" s="569"/>
      <c r="E785" s="141"/>
      <c r="F785" s="373"/>
      <c r="G785" s="451"/>
      <c r="H785" s="298"/>
      <c r="I785" s="319"/>
    </row>
    <row r="786" ht="15.75" customHeight="1">
      <c r="A786" s="408">
        <v>741</v>
      </c>
      <c r="B786" s="12"/>
      <c r="C786" s="238"/>
      <c r="D786" s="569"/>
      <c r="E786" s="141"/>
      <c r="F786" s="373"/>
      <c r="G786" s="451"/>
      <c r="H786" s="298"/>
      <c r="I786" s="319"/>
    </row>
    <row r="787" ht="15.75" customHeight="1">
      <c r="A787" s="408">
        <v>742</v>
      </c>
      <c r="B787" s="12"/>
      <c r="C787" s="238"/>
      <c r="D787" s="569"/>
      <c r="E787" s="141"/>
      <c r="F787" s="373"/>
      <c r="G787" s="451"/>
      <c r="H787" s="298"/>
      <c r="I787" s="319"/>
    </row>
    <row r="788" ht="15.75" customHeight="1">
      <c r="A788" s="408">
        <v>743</v>
      </c>
      <c r="B788" s="12"/>
      <c r="C788" s="238"/>
      <c r="D788" s="569"/>
      <c r="E788" s="141"/>
      <c r="F788" s="373"/>
      <c r="G788" s="451"/>
      <c r="H788" s="298"/>
      <c r="I788" s="319"/>
    </row>
    <row r="789" ht="15.75" customHeight="1">
      <c r="A789" s="408">
        <v>744</v>
      </c>
      <c r="B789" s="12"/>
      <c r="C789" s="238"/>
      <c r="D789" s="569"/>
      <c r="E789" s="141"/>
      <c r="F789" s="373"/>
      <c r="G789" s="451"/>
      <c r="H789" s="298"/>
      <c r="I789" s="319"/>
    </row>
    <row r="790" ht="15.75" customHeight="1">
      <c r="A790" s="408">
        <v>745</v>
      </c>
      <c r="B790" s="12"/>
      <c r="C790" s="238"/>
      <c r="D790" s="569"/>
      <c r="E790" s="141"/>
      <c r="F790" s="373"/>
      <c r="G790" s="451"/>
      <c r="H790" s="298"/>
      <c r="I790" s="319"/>
    </row>
    <row r="791" ht="15.75" customHeight="1">
      <c r="A791" s="408">
        <v>746</v>
      </c>
      <c r="B791" s="12"/>
      <c r="C791" s="238"/>
      <c r="D791" s="569"/>
      <c r="E791" s="141"/>
      <c r="F791" s="373"/>
      <c r="G791" s="451"/>
      <c r="H791" s="298"/>
      <c r="I791" s="319"/>
    </row>
    <row r="792" ht="15.75" customHeight="1">
      <c r="A792" s="408">
        <v>747</v>
      </c>
      <c r="B792" s="12"/>
      <c r="C792" s="238"/>
      <c r="D792" s="569"/>
      <c r="E792" s="141"/>
      <c r="F792" s="373"/>
      <c r="G792" s="451"/>
      <c r="H792" s="298"/>
      <c r="I792" s="319"/>
    </row>
    <row r="793" ht="15.75" customHeight="1">
      <c r="A793" s="408">
        <v>748</v>
      </c>
      <c r="B793" s="12"/>
      <c r="C793" s="238"/>
      <c r="D793" s="569"/>
      <c r="E793" s="141"/>
      <c r="F793" s="373"/>
      <c r="G793" s="451"/>
      <c r="H793" s="298"/>
      <c r="I793" s="319"/>
    </row>
    <row r="794" ht="15.75" customHeight="1">
      <c r="A794" s="408">
        <v>749</v>
      </c>
      <c r="B794" s="12"/>
      <c r="C794" s="238"/>
      <c r="D794" s="569"/>
      <c r="E794" s="328"/>
      <c r="F794" s="373"/>
      <c r="G794" s="451"/>
      <c r="H794" s="298"/>
      <c r="I794" s="319"/>
    </row>
    <row r="795" ht="15.75" customHeight="1">
      <c r="A795" s="300"/>
      <c r="B795" s="462"/>
      <c r="C795" s="271"/>
      <c r="D795" s="1"/>
      <c r="E795" s="526"/>
      <c r="F795" s="630"/>
      <c r="G795" s="658"/>
      <c r="H795" s="298"/>
      <c r="I795" s="319"/>
    </row>
    <row r="796" ht="15.75" customHeight="1">
      <c r="A796" s="460" t="s">
        <v>258</v>
      </c>
      <c r="B796" s="599"/>
      <c r="C796" s="472"/>
      <c r="D796" s="507"/>
      <c r="E796" s="526"/>
      <c r="F796" s="630"/>
      <c r="G796" s="658"/>
      <c r="H796" s="298"/>
      <c r="I796" s="319"/>
    </row>
    <row r="797" ht="15.75" customHeight="1">
      <c r="A797" s="408">
        <v>750</v>
      </c>
      <c r="B797" s="12" t="s">
        <v>259</v>
      </c>
      <c r="C797" s="453">
        <v>5</v>
      </c>
      <c r="D797" s="356">
        <v>1000</v>
      </c>
      <c r="E797" s="638"/>
      <c r="F797" s="373"/>
      <c r="G797" s="451"/>
      <c r="H797" s="298"/>
      <c r="I797" s="319"/>
    </row>
    <row r="798" ht="15.75" customHeight="1">
      <c r="A798" s="408">
        <v>751</v>
      </c>
      <c r="B798" s="12" t="s">
        <v>260</v>
      </c>
      <c r="C798" s="453">
        <v>10</v>
      </c>
      <c r="D798" s="356">
        <v>5000</v>
      </c>
      <c r="E798" s="141"/>
      <c r="F798" s="373"/>
      <c r="G798" s="451"/>
      <c r="H798" s="298"/>
      <c r="I798" s="319"/>
    </row>
    <row r="799" ht="15.75" customHeight="1">
      <c r="A799" s="408">
        <v>752</v>
      </c>
      <c r="B799" s="12" t="s">
        <v>261</v>
      </c>
      <c r="C799" s="453">
        <v>10</v>
      </c>
      <c r="D799" s="356">
        <v>17000</v>
      </c>
      <c r="E799" s="141"/>
      <c r="F799" s="373"/>
      <c r="G799" s="451"/>
      <c r="H799" s="298"/>
      <c r="I799" s="319"/>
    </row>
    <row r="800" ht="15.75" customHeight="1">
      <c r="A800" s="408">
        <v>753</v>
      </c>
      <c r="B800" s="12" t="s">
        <v>262</v>
      </c>
      <c r="C800" s="453">
        <v>10</v>
      </c>
      <c r="D800" s="356">
        <v>26000</v>
      </c>
      <c r="E800" s="141"/>
      <c r="F800" s="373"/>
      <c r="G800" s="451"/>
      <c r="H800" s="298"/>
      <c r="I800" s="319"/>
    </row>
    <row r="801" ht="15.75" customHeight="1">
      <c r="A801" s="408">
        <v>754</v>
      </c>
      <c r="B801" s="12" t="s">
        <v>263</v>
      </c>
      <c r="C801" s="453">
        <v>80</v>
      </c>
      <c r="D801" s="356">
        <v>54000</v>
      </c>
      <c r="E801" s="141"/>
      <c r="F801" s="373"/>
      <c r="G801" s="451"/>
      <c r="H801" s="298"/>
      <c r="I801" s="319"/>
    </row>
    <row r="802" ht="15.75" customHeight="1">
      <c r="A802" s="408">
        <v>755</v>
      </c>
      <c r="B802" s="12" t="s">
        <v>264</v>
      </c>
      <c r="C802" s="453">
        <v>130</v>
      </c>
      <c r="D802" s="356">
        <v>88000</v>
      </c>
      <c r="E802" s="141"/>
      <c r="F802" s="373"/>
      <c r="G802" s="451"/>
      <c r="H802" s="298"/>
      <c r="I802" s="319"/>
    </row>
    <row r="803" ht="15.75" customHeight="1">
      <c r="A803" s="408">
        <v>756</v>
      </c>
      <c r="B803" s="12" t="s">
        <v>265</v>
      </c>
      <c r="C803" s="453">
        <v>350</v>
      </c>
      <c r="D803" s="356">
        <v>221000</v>
      </c>
      <c r="E803" s="141"/>
      <c r="F803" s="373"/>
      <c r="G803" s="451"/>
      <c r="H803" s="298"/>
      <c r="I803" s="319"/>
    </row>
    <row r="804" ht="15.75" customHeight="1">
      <c r="A804" s="408">
        <v>757</v>
      </c>
      <c r="B804" s="12" t="s">
        <v>266</v>
      </c>
      <c r="C804" s="453">
        <v>750</v>
      </c>
      <c r="D804" s="356">
        <v>317000</v>
      </c>
      <c r="E804" s="141"/>
      <c r="F804" s="373"/>
      <c r="G804" s="451"/>
      <c r="H804" s="298"/>
      <c r="I804" s="319"/>
    </row>
    <row r="805" ht="15.75" customHeight="1">
      <c r="A805" s="408">
        <v>758</v>
      </c>
      <c r="B805" s="12" t="s">
        <v>267</v>
      </c>
      <c r="C805" s="453">
        <v>7</v>
      </c>
      <c r="D805" s="356">
        <v>9000</v>
      </c>
      <c r="E805" s="141"/>
      <c r="F805" s="373"/>
      <c r="G805" s="451"/>
      <c r="H805" s="298"/>
      <c r="I805" s="319"/>
    </row>
    <row r="806" ht="15.75" customHeight="1">
      <c r="A806" s="408">
        <v>759</v>
      </c>
      <c r="B806" s="12" t="s">
        <v>268</v>
      </c>
      <c r="C806" s="453">
        <v>5</v>
      </c>
      <c r="D806" s="356">
        <v>10500</v>
      </c>
      <c r="E806" s="141"/>
      <c r="F806" s="373"/>
      <c r="G806" s="451"/>
      <c r="H806" s="298"/>
      <c r="I806" s="319"/>
    </row>
    <row r="807" ht="15.75" customHeight="1">
      <c r="A807" s="408">
        <v>760</v>
      </c>
      <c r="B807" s="12" t="s">
        <v>269</v>
      </c>
      <c r="C807" s="453">
        <v>10</v>
      </c>
      <c r="D807" s="356">
        <v>18500</v>
      </c>
      <c r="E807" s="141"/>
      <c r="F807" s="373"/>
      <c r="G807" s="451"/>
      <c r="H807" s="298"/>
      <c r="I807" s="319"/>
    </row>
    <row r="808" ht="15.75" customHeight="1">
      <c r="A808" s="408">
        <v>761</v>
      </c>
      <c r="B808" s="12"/>
      <c r="C808" s="453"/>
      <c r="D808" s="356"/>
      <c r="E808" s="141"/>
      <c r="F808" s="373"/>
      <c r="G808" s="451"/>
      <c r="H808" s="298"/>
      <c r="I808" s="319"/>
    </row>
    <row r="809" ht="15.75" customHeight="1">
      <c r="A809" s="408">
        <v>762</v>
      </c>
      <c r="B809" s="12"/>
      <c r="C809" s="453"/>
      <c r="D809" s="356"/>
      <c r="E809" s="141"/>
      <c r="F809" s="373"/>
      <c r="G809" s="451"/>
      <c r="H809" s="298"/>
      <c r="I809" s="319"/>
    </row>
    <row r="810" ht="15.75" customHeight="1">
      <c r="A810" s="408">
        <v>763</v>
      </c>
      <c r="B810" s="12"/>
      <c r="C810" s="453"/>
      <c r="D810" s="356"/>
      <c r="E810" s="141"/>
      <c r="F810" s="373"/>
      <c r="G810" s="451"/>
      <c r="H810" s="298"/>
      <c r="I810" s="319"/>
    </row>
    <row r="811" ht="15.75" customHeight="1">
      <c r="A811" s="408">
        <v>764</v>
      </c>
      <c r="B811" s="12"/>
      <c r="C811" s="453"/>
      <c r="D811" s="356"/>
      <c r="E811" s="141"/>
      <c r="F811" s="373"/>
      <c r="G811" s="451"/>
      <c r="H811" s="298"/>
      <c r="I811" s="319"/>
    </row>
    <row r="812" ht="15.75" customHeight="1">
      <c r="A812" s="408">
        <v>765</v>
      </c>
      <c r="B812" s="12"/>
      <c r="C812" s="453"/>
      <c r="D812" s="356"/>
      <c r="E812" s="141"/>
      <c r="F812" s="373"/>
      <c r="G812" s="451"/>
      <c r="H812" s="298"/>
      <c r="I812" s="319"/>
    </row>
    <row r="813" ht="15.75" customHeight="1">
      <c r="A813" s="408">
        <v>766</v>
      </c>
      <c r="B813" s="12"/>
      <c r="C813" s="453"/>
      <c r="D813" s="356"/>
      <c r="E813" s="141"/>
      <c r="F813" s="373"/>
      <c r="G813" s="451"/>
      <c r="H813" s="298"/>
      <c r="I813" s="319"/>
    </row>
    <row r="814" ht="15.75" customHeight="1">
      <c r="A814" s="408">
        <v>767</v>
      </c>
      <c r="B814" s="12"/>
      <c r="C814" s="453"/>
      <c r="D814" s="356"/>
      <c r="E814" s="141"/>
      <c r="F814" s="373"/>
      <c r="G814" s="451"/>
      <c r="H814" s="298"/>
      <c r="I814" s="319"/>
    </row>
  </sheetData>
  <mergeCells count="69">
    <mergeCell ref="E1:E3"/>
    <mergeCell ref="F1:H3"/>
    <mergeCell ref="I1:I3"/>
    <mergeCell ref="A2:D2"/>
    <mergeCell ref="F43:I44"/>
    <mergeCell ref="F45:H45"/>
    <mergeCell ref="I45:I49"/>
    <mergeCell ref="A103:D105"/>
    <mergeCell ref="E103:E105"/>
    <mergeCell ref="A106:D106"/>
    <mergeCell ref="A157:D157"/>
    <mergeCell ref="E157:E158"/>
    <mergeCell ref="A158:D158"/>
    <mergeCell ref="A209:D209"/>
    <mergeCell ref="E209:E210"/>
    <mergeCell ref="A210:D210"/>
    <mergeCell ref="A261:D261"/>
    <mergeCell ref="E261:E262"/>
    <mergeCell ref="A262:D262"/>
    <mergeCell ref="A313:D313"/>
    <mergeCell ref="E313:E314"/>
    <mergeCell ref="A314:D314"/>
    <mergeCell ref="A365:D365"/>
    <mergeCell ref="E365:E366"/>
    <mergeCell ref="A366:D366"/>
    <mergeCell ref="A417:D417"/>
    <mergeCell ref="A418:D418"/>
    <mergeCell ref="A444:D444"/>
    <mergeCell ref="E444:E445"/>
    <mergeCell ref="A445:D445"/>
    <mergeCell ref="A471:D471"/>
    <mergeCell ref="E471:E472"/>
    <mergeCell ref="A472:D472"/>
    <mergeCell ref="A498:D498"/>
    <mergeCell ref="E498:E499"/>
    <mergeCell ref="A499:D499"/>
    <mergeCell ref="A525:D525"/>
    <mergeCell ref="E525:E526"/>
    <mergeCell ref="A526:D526"/>
    <mergeCell ref="A552:D552"/>
    <mergeCell ref="E552:E553"/>
    <mergeCell ref="A553:D553"/>
    <mergeCell ref="A579:D579"/>
    <mergeCell ref="E579:E580"/>
    <mergeCell ref="A580:D580"/>
    <mergeCell ref="A606:D606"/>
    <mergeCell ref="E606:E607"/>
    <mergeCell ref="A607:D607"/>
    <mergeCell ref="A633:D633"/>
    <mergeCell ref="E633:E634"/>
    <mergeCell ref="A634:D634"/>
    <mergeCell ref="A660:D660"/>
    <mergeCell ref="E660:E661"/>
    <mergeCell ref="A661:D661"/>
    <mergeCell ref="A687:D687"/>
    <mergeCell ref="E687:E688"/>
    <mergeCell ref="A688:D688"/>
    <mergeCell ref="A714:D714"/>
    <mergeCell ref="E714:E715"/>
    <mergeCell ref="A715:D715"/>
    <mergeCell ref="A741:D741"/>
    <mergeCell ref="E741:E742"/>
    <mergeCell ref="A742:D742"/>
    <mergeCell ref="A768:D768"/>
    <mergeCell ref="E768:E769"/>
    <mergeCell ref="A769:D769"/>
    <mergeCell ref="A795:D795"/>
    <mergeCell ref="E795:E796"/>
    <mergeCell ref="A796:D796"/>
  </mergeCells>
  <conditionalFormatting sqref="G47">
    <cfRule type="cellIs" dxfId="13" priority="1" stopIfTrue="1" operator="equal">
      <formula>"Schwein"</formula>
    </cfRule>
  </conditionalFormatting>
  <dataValidations>
    <dataValidation type="list" errorStyle="warning" allowBlank="1" showInputMessage="1" showErrorMessage="1" prompt="Geräte Zuordnung für Epochen Spiel!" sqref="E4:E102 E106:E156 E159:E208 E211:E260 E263:E312 E315:E364 E367:E416 E418:E443 E446:E470 E473:E497 E500:E524 E527:E551 E554:E578 E581:E605 E608:E632 E635:E659 E662:E686 E689:E713 E716:E740 E743:E767 E770:E794 E797:E814">
      <formula1>"&lt;-Grund Ausstattung,&lt;-Epoche I,&lt;-Epoche II,&lt;-Epoche III,&lt;-Epoche IV,&lt;-Epoche V,&lt;-Epoche VI,&lt;-End Game,&lt;-Extra,&lt;-Sonderregel,&lt;-Absprache,&lt;-Ersatz...,-,"</formula1>
    </dataValidation>
    <dataValidation type="list" errorStyle="warning" allowBlank="1" showInputMessage="1" showErrorMessage="1" prompt="Hier Nummer Der Legende Rechts Eingeben oder aus liste Wählen!" sqref="F5">
      <formula1>'Unterhaltskosten'!A3:A814</formula1>
    </dataValidation>
    <dataValidation type="list" errorStyle="warning" allowBlank="1" showInputMessage="1" showErrorMessage="1" prompt="Hier Nummer Der Legende Rechts Eingeben oder aus liste Wählen!" sqref="F6">
      <formula1>'Unterhaltskosten'!A3:A814</formula1>
    </dataValidation>
    <dataValidation type="list" errorStyle="warning" allowBlank="1" showInputMessage="1" showErrorMessage="1" prompt="Hier Nummer Der Legende Rechts Eingeben oder aus liste Wählen!" sqref="F7">
      <formula1>'Unterhaltskosten'!A3:A814</formula1>
    </dataValidation>
    <dataValidation type="list" errorStyle="warning" allowBlank="1" showInputMessage="1" showErrorMessage="1" prompt="Hier Nummer Der Legende Rechts Eingeben oder aus liste Wählen!" sqref="F8">
      <formula1>'Unterhaltskosten'!A3:A814</formula1>
    </dataValidation>
    <dataValidation type="list" errorStyle="warning" allowBlank="1" showInputMessage="1" showErrorMessage="1" prompt="Hier Nummer Der Legende Rechts Eingeben oder aus liste Wählen!" sqref="F9">
      <formula1>'Unterhaltskosten'!A3:A814</formula1>
    </dataValidation>
    <dataValidation type="list" errorStyle="warning" allowBlank="1" showInputMessage="1" showErrorMessage="1" prompt="Hier Nummer Der Legende Rechts Eingeben oder aus liste Wählen!" sqref="F10">
      <formula1>'Unterhaltskosten'!A3:A814</formula1>
    </dataValidation>
    <dataValidation type="list" errorStyle="warning" allowBlank="1" showInputMessage="1" showErrorMessage="1" prompt="Hier Nummer Der Legende Rechts Eingeben oder aus liste Wählen!" sqref="F11">
      <formula1>'Unterhaltskosten'!A3:A814</formula1>
    </dataValidation>
    <dataValidation type="list" errorStyle="warning" allowBlank="1" showInputMessage="1" showErrorMessage="1" prompt="Hier Nummer Der Legende Rechts Eingeben oder aus liste Wählen!" sqref="F12">
      <formula1>'Unterhaltskosten'!A3:A814</formula1>
    </dataValidation>
    <dataValidation type="list" errorStyle="warning" allowBlank="1" showInputMessage="1" showErrorMessage="1" prompt="Hier Nummer Der Legende Rechts Eingeben oder aus liste Wählen!" sqref="F13">
      <formula1>'Unterhaltskosten'!A3:A814</formula1>
    </dataValidation>
    <dataValidation type="list" errorStyle="warning" allowBlank="1" showInputMessage="1" showErrorMessage="1" prompt="Hier Nummer Der Legende Rechts Eingeben oder aus liste Wählen!" sqref="F14">
      <formula1>'Unterhaltskosten'!A3:A814</formula1>
    </dataValidation>
    <dataValidation type="list" errorStyle="warning" allowBlank="1" showInputMessage="1" showErrorMessage="1" prompt="Hier Nummer Der Legende Rechts Eingeben oder aus liste Wählen!" sqref="F15">
      <formula1>'Unterhaltskosten'!A3:A814</formula1>
    </dataValidation>
    <dataValidation type="list" errorStyle="warning" allowBlank="1" showInputMessage="1" showErrorMessage="1" prompt="Hier Nummer Der Legende Rechts Eingeben oder aus liste Wählen!" sqref="F16">
      <formula1>'Unterhaltskosten'!A3:A814</formula1>
    </dataValidation>
    <dataValidation type="list" errorStyle="warning" allowBlank="1" showInputMessage="1" showErrorMessage="1" prompt="Hier Nummer Der Legende Rechts Eingeben oder aus liste Wählen!" sqref="F17">
      <formula1>'Unterhaltskosten'!A3:A814</formula1>
    </dataValidation>
    <dataValidation type="list" errorStyle="warning" allowBlank="1" showInputMessage="1" showErrorMessage="1" prompt="Hier Nummer Der Legende Rechts Eingeben oder aus liste Wählen!" sqref="F18">
      <formula1>'Unterhaltskosten'!A3:A814</formula1>
    </dataValidation>
    <dataValidation type="list" errorStyle="warning" allowBlank="1" showInputMessage="1" showErrorMessage="1" prompt="Hier Nummer Der Legende Rechts Eingeben oder aus liste Wählen!" sqref="F19">
      <formula1>'Unterhaltskosten'!A3:A814</formula1>
    </dataValidation>
    <dataValidation type="list" errorStyle="warning" allowBlank="1" showInputMessage="1" showErrorMessage="1" prompt="Hier Nummer Der Legende Rechts Eingeben oder aus liste Wählen!" sqref="F20">
      <formula1>'Unterhaltskosten'!A3:A814</formula1>
    </dataValidation>
    <dataValidation type="list" errorStyle="warning" allowBlank="1" showInputMessage="1" showErrorMessage="1" prompt="Hier Nummer Der Legende Rechts Eingeben oder aus liste Wählen!" sqref="F21">
      <formula1>'Unterhaltskosten'!A3:A814</formula1>
    </dataValidation>
    <dataValidation type="list" errorStyle="warning" allowBlank="1" showInputMessage="1" showErrorMessage="1" prompt="Hier Nummer Der Legende Rechts Eingeben oder aus liste Wählen!" sqref="F22">
      <formula1>'Unterhaltskosten'!A3:A814</formula1>
    </dataValidation>
    <dataValidation type="list" errorStyle="warning" allowBlank="1" showInputMessage="1" showErrorMessage="1" prompt="Hier Nummer Der Legende Rechts Eingeben oder aus liste Wählen!" sqref="F23">
      <formula1>'Unterhaltskosten'!A3:A814</formula1>
    </dataValidation>
    <dataValidation type="list" errorStyle="warning" allowBlank="1" showInputMessage="1" showErrorMessage="1" prompt="Hier Nummer Der Legende Rechts Eingeben oder aus liste Wählen!" sqref="F24">
      <formula1>'Unterhaltskosten'!A3:A814</formula1>
    </dataValidation>
    <dataValidation type="list" errorStyle="warning" allowBlank="1" showInputMessage="1" showErrorMessage="1" prompt="Hier Nummer Der Legende Rechts Eingeben oder aus liste Wählen!" sqref="F25">
      <formula1>'Unterhaltskosten'!A3:A814</formula1>
    </dataValidation>
    <dataValidation type="list" errorStyle="warning" allowBlank="1" showInputMessage="1" showErrorMessage="1" prompt="Hier Nummer Der Legende Rechts Eingeben oder aus liste Wählen!" sqref="F26">
      <formula1>'Unterhaltskosten'!A3:A814</formula1>
    </dataValidation>
    <dataValidation type="list" errorStyle="warning" allowBlank="1" showInputMessage="1" showErrorMessage="1" prompt="Hier Nummer Der Legende Rechts Eingeben oder aus liste Wählen!" sqref="F27">
      <formula1>'Unterhaltskosten'!A3:A814</formula1>
    </dataValidation>
    <dataValidation type="list" errorStyle="warning" allowBlank="1" showInputMessage="1" showErrorMessage="1" prompt="Hier Nummer Der Legende Rechts Eingeben oder aus liste Wählen!" sqref="F28">
      <formula1>'Unterhaltskosten'!A3:A814</formula1>
    </dataValidation>
    <dataValidation type="list" errorStyle="warning" allowBlank="1" showInputMessage="1" showErrorMessage="1" prompt="Hier Nummer Der Legende Rechts Eingeben oder aus liste Wählen!" sqref="F29">
      <formula1>'Unterhaltskosten'!A3:A814</formula1>
    </dataValidation>
    <dataValidation type="list" errorStyle="warning" allowBlank="1" showInputMessage="1" showErrorMessage="1" prompt="Hier Nummer Der Legende Rechts Eingeben oder aus liste Wählen!" sqref="F30">
      <formula1>'Unterhaltskosten'!A3:A814</formula1>
    </dataValidation>
    <dataValidation type="list" errorStyle="warning" allowBlank="1" showInputMessage="1" showErrorMessage="1" prompt="Hier Nummer Der Legende Rechts Eingeben oder aus liste Wählen!" sqref="F31">
      <formula1>'Unterhaltskosten'!A3:A814</formula1>
    </dataValidation>
    <dataValidation type="list" errorStyle="warning" allowBlank="1" showInputMessage="1" showErrorMessage="1" prompt="Hier Nummer Der Legende Rechts Eingeben oder aus liste Wählen!" sqref="F32">
      <formula1>'Unterhaltskosten'!A3:A814</formula1>
    </dataValidation>
    <dataValidation type="list" errorStyle="warning" allowBlank="1" showInputMessage="1" showErrorMessage="1" prompt="Hier Nummer Der Legende Rechts Eingeben oder aus liste Wählen!" sqref="F33">
      <formula1>'Unterhaltskosten'!A3:A814</formula1>
    </dataValidation>
    <dataValidation type="list" errorStyle="warning" allowBlank="1" showInputMessage="1" showErrorMessage="1" prompt="Hier Nummer Der Legende Rechts Eingeben oder aus liste Wählen!" sqref="F34">
      <formula1>'Unterhaltskosten'!A3:A814</formula1>
    </dataValidation>
    <dataValidation type="list" errorStyle="warning" allowBlank="1" showInputMessage="1" showErrorMessage="1" prompt="Hier Nummer Der Legende Rechts Eingeben oder aus liste Wählen!" sqref="F35">
      <formula1>'Unterhaltskosten'!A3:A814</formula1>
    </dataValidation>
    <dataValidation type="list" errorStyle="warning" allowBlank="1" showInputMessage="1" showErrorMessage="1" prompt="Hier Nummer Der Legende Rechts Eingeben oder aus liste Wählen!" sqref="F36">
      <formula1>'Unterhaltskosten'!A3:A814</formula1>
    </dataValidation>
    <dataValidation type="list" errorStyle="warning" allowBlank="1" showInputMessage="1" showErrorMessage="1" prompt="Hier Nummer Der Legende Rechts Eingeben oder aus liste Wählen!" sqref="F37">
      <formula1>'Unterhaltskosten'!A3:A814</formula1>
    </dataValidation>
    <dataValidation type="list" errorStyle="warning" allowBlank="1" showInputMessage="1" showErrorMessage="1" prompt="Hier Nummer Der Legende Rechts Eingeben oder aus liste Wählen!" sqref="F38">
      <formula1>'Unterhaltskosten'!A3:A814</formula1>
    </dataValidation>
    <dataValidation type="list" errorStyle="warning" allowBlank="1" showInputMessage="1" showErrorMessage="1" prompt="Hier Nummer Der Legende Rechts Eingeben oder aus liste Wählen!" sqref="F39">
      <formula1>'Unterhaltskosten'!A3:A814</formula1>
    </dataValidation>
    <dataValidation type="list" errorStyle="warning" allowBlank="1" showInputMessage="1" showErrorMessage="1" prompt="Hier Nummer Der Legende Rechts Eingeben oder aus liste Wählen!" sqref="F40">
      <formula1>'Unterhaltskosten'!A3:A814</formula1>
    </dataValidation>
    <dataValidation type="list" errorStyle="warning" allowBlank="1" showInputMessage="1" showErrorMessage="1" prompt="Hier Nummer Der Legende Rechts Eingeben oder aus liste Wählen!" sqref="F41">
      <formula1>'Unterhaltskosten'!A3:A814</formula1>
    </dataValidation>
    <dataValidation type="list" errorStyle="warning" allowBlank="1" showInputMessage="1" showErrorMessage="1" prompt="Gattungs Art Angeben bitte!" sqref="G48">
      <formula1>"Kalb,Kuh,Bulle,Rind,Jung Bulle,"</formula1>
    </dataValidation>
  </dataValidation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1.0" topLeftCell="B1" activePane="topRight" state="frozen"/>
      <selection activeCell="B1" sqref="B1" pane="topRight"/>
    </sheetView>
  </sheetViews>
  <sheetFormatPr customHeight="1" defaultColWidth="10.71" defaultRowHeight="15.0"/>
  <cols>
    <col customWidth="1" min="1" max="1" width="10.71"/>
    <col customWidth="1" min="3" max="3" width="14.29"/>
    <col customWidth="1" min="5" max="5" width="14.29"/>
    <col customWidth="1" min="7" max="7" width="14.29"/>
    <col customWidth="1" min="9" max="9" width="14.29"/>
    <col customWidth="1" min="10" max="10" width="13.57"/>
    <col customWidth="1" min="11" max="11" width="14.29"/>
    <col customWidth="1" min="12" max="12" width="1.43"/>
    <col customWidth="1" min="14" max="14" width="14.29"/>
    <col customWidth="1" min="16" max="16" width="15.71"/>
    <col customWidth="1" min="17" max="17" width="13.57"/>
    <col customWidth="1" min="18" max="18" width="14.29"/>
    <col customWidth="1" min="19" max="19" width="1.43"/>
    <col customWidth="1" min="20" max="20" width="14.29"/>
    <col customWidth="1" min="21" max="21" width="14.43"/>
    <col customWidth="1" min="22" max="22" width="14.29"/>
    <col customWidth="1" min="23" max="23" width="15.43"/>
    <col customWidth="1" min="24" max="24" width="13.57"/>
    <col customWidth="1" min="25" max="25" width="14.29"/>
    <col customWidth="1" min="26" max="26" width="1.43"/>
    <col customWidth="1" min="28" max="28" width="14.29"/>
    <col customWidth="1" min="30" max="30" width="14.29"/>
    <col customWidth="1" min="32" max="32" width="14.29"/>
    <col customWidth="1" min="34" max="34" width="14.29"/>
    <col customWidth="1" min="36" max="36" width="14.29"/>
    <col customWidth="1" min="37" max="37" width="17.14"/>
    <col customWidth="1" min="38" max="38" width="14.29"/>
  </cols>
  <sheetData>
    <row r="1" ht="24.75" customHeight="1">
      <c r="A1" s="441"/>
      <c r="B1" s="682" t="s">
        <v>24</v>
      </c>
      <c r="C1" s="346"/>
      <c r="D1" s="682"/>
      <c r="E1" s="346"/>
      <c r="F1" s="682"/>
      <c r="G1" s="469"/>
      <c r="H1" s="682"/>
      <c r="I1" s="346"/>
      <c r="J1" s="346"/>
      <c r="K1" s="423"/>
      <c r="L1" s="188"/>
      <c r="M1" s="190" t="s">
        <v>25</v>
      </c>
      <c r="N1" s="535"/>
      <c r="O1" s="190"/>
      <c r="P1" s="535"/>
      <c r="Q1" s="693"/>
      <c r="R1" s="543"/>
      <c r="S1" s="433"/>
      <c r="T1" s="113" t="s">
        <v>270</v>
      </c>
      <c r="U1" s="164"/>
      <c r="V1" s="113"/>
      <c r="W1" s="164"/>
      <c r="X1" s="573"/>
      <c r="Y1" s="470"/>
      <c r="Z1" s="433"/>
      <c r="AA1" s="470" t="s">
        <v>26</v>
      </c>
      <c r="AB1" s="470"/>
      <c r="AC1" s="470"/>
      <c r="AD1" s="470"/>
      <c r="AE1" s="470"/>
      <c r="AF1" s="470"/>
      <c r="AG1" s="470"/>
      <c r="AH1" s="470"/>
      <c r="AI1" s="470"/>
      <c r="AJ1" s="470"/>
      <c r="AK1" s="573"/>
      <c r="AL1" s="179"/>
      <c r="AM1" s="317"/>
    </row>
    <row r="2" ht="15.75" customHeight="1">
      <c r="A2" s="56" t="s">
        <v>10</v>
      </c>
      <c r="B2" s="86" t="s">
        <v>271</v>
      </c>
      <c r="C2" s="521" t="s">
        <v>272</v>
      </c>
      <c r="D2" s="240" t="s">
        <v>273</v>
      </c>
      <c r="E2" s="474" t="s">
        <v>274</v>
      </c>
      <c r="F2" s="434" t="s">
        <v>271</v>
      </c>
      <c r="G2" s="286" t="s">
        <v>275</v>
      </c>
      <c r="H2" s="348" t="s">
        <v>271</v>
      </c>
      <c r="I2" s="205" t="s">
        <v>276</v>
      </c>
      <c r="J2" s="446" t="s">
        <v>277</v>
      </c>
      <c r="K2" s="477" t="s">
        <v>278</v>
      </c>
      <c r="L2" s="8"/>
      <c r="M2" s="247" t="s">
        <v>271</v>
      </c>
      <c r="N2" s="685" t="s">
        <v>279</v>
      </c>
      <c r="O2" s="177" t="s">
        <v>271</v>
      </c>
      <c r="P2" s="413" t="s">
        <v>280</v>
      </c>
      <c r="Q2" s="446" t="s">
        <v>277</v>
      </c>
      <c r="R2" s="477" t="s">
        <v>278</v>
      </c>
      <c r="S2" s="634"/>
      <c r="T2" s="106" t="s">
        <v>281</v>
      </c>
      <c r="U2" s="636" t="s">
        <v>282</v>
      </c>
      <c r="V2" s="71" t="s">
        <v>281</v>
      </c>
      <c r="W2" s="63" t="s">
        <v>283</v>
      </c>
      <c r="X2" s="446" t="s">
        <v>277</v>
      </c>
      <c r="Y2" s="426" t="s">
        <v>278</v>
      </c>
      <c r="Z2" s="634"/>
      <c r="AA2" s="648" t="s">
        <v>271</v>
      </c>
      <c r="AB2" s="648" t="s">
        <v>284</v>
      </c>
      <c r="AC2" s="455" t="s">
        <v>271</v>
      </c>
      <c r="AD2" s="455" t="s">
        <v>285</v>
      </c>
      <c r="AE2" s="286" t="s">
        <v>271</v>
      </c>
      <c r="AF2" s="286" t="s">
        <v>286</v>
      </c>
      <c r="AG2" s="105" t="s">
        <v>271</v>
      </c>
      <c r="AH2" s="105" t="s">
        <v>287</v>
      </c>
      <c r="AI2" s="404" t="s">
        <v>271</v>
      </c>
      <c r="AJ2" s="404" t="s">
        <v>288</v>
      </c>
      <c r="AK2" s="446" t="s">
        <v>277</v>
      </c>
      <c r="AL2" s="120" t="s">
        <v>278</v>
      </c>
      <c r="AM2" s="478"/>
    </row>
    <row r="3" ht="15.75" customHeight="1">
      <c r="A3" s="654">
        <v>42153</v>
      </c>
      <c r="B3" s="149"/>
      <c r="C3" s="332"/>
      <c r="D3" s="149"/>
      <c r="E3" s="101"/>
      <c r="F3" s="149"/>
      <c r="G3" s="62"/>
      <c r="H3" s="149"/>
      <c r="I3" s="322"/>
      <c r="J3" s="403">
        <f>(((B3*C3)+(D3*E3))+(F3*G3))+(H3*I3)</f>
        <v>0</v>
      </c>
      <c r="K3" s="46" t="s">
        <v>51</v>
      </c>
      <c r="L3" s="118"/>
      <c r="M3" s="149"/>
      <c r="N3" s="497"/>
      <c r="O3" s="149"/>
      <c r="P3" s="614"/>
      <c r="Q3" s="403">
        <f>(M3*N3)+(O3*P3)</f>
        <v>0</v>
      </c>
      <c r="R3" s="46" t="s">
        <v>51</v>
      </c>
      <c r="S3" s="655"/>
      <c r="T3" s="498"/>
      <c r="U3" s="608">
        <v>150</v>
      </c>
      <c r="V3" s="498"/>
      <c r="W3" s="206">
        <v>750</v>
      </c>
      <c r="X3" s="403">
        <f>(T3*U3)+(V3*W3)</f>
        <v>0</v>
      </c>
      <c r="Y3" s="122"/>
      <c r="Z3" s="655"/>
      <c r="AA3" s="592"/>
      <c r="AB3" s="172"/>
      <c r="AC3" s="592"/>
      <c r="AD3" s="385"/>
      <c r="AE3" s="592"/>
      <c r="AF3" s="62"/>
      <c r="AG3" s="592"/>
      <c r="AH3" s="421"/>
      <c r="AI3" s="592"/>
      <c r="AJ3" s="447"/>
      <c r="AK3" s="403">
        <f>((((AA3*AB3)+(AC3*AD3))+(AE3*AF3))+(AG3*AH3))+(AI3*AJ3)</f>
        <v>0</v>
      </c>
      <c r="AL3" s="602"/>
      <c r="AM3" s="478"/>
    </row>
    <row r="4" ht="15.75" customHeight="1">
      <c r="A4" s="654">
        <v>42153</v>
      </c>
      <c r="B4" s="657"/>
      <c r="C4" s="332"/>
      <c r="D4" s="657"/>
      <c r="E4" s="101"/>
      <c r="F4" s="657"/>
      <c r="G4" s="62"/>
      <c r="H4" s="657"/>
      <c r="I4" s="322"/>
      <c r="J4" s="403">
        <f>(((B4*C4)+(D4*E4))+(F4*G4))+(H4*I4)</f>
        <v>0</v>
      </c>
      <c r="K4" s="46" t="s">
        <v>51</v>
      </c>
      <c r="L4" s="118"/>
      <c r="M4" s="657"/>
      <c r="N4" s="497"/>
      <c r="O4" s="657"/>
      <c r="P4" s="614"/>
      <c r="Q4" s="403">
        <f>(M4*N4)+(O4*P4)</f>
        <v>0</v>
      </c>
      <c r="R4" s="46"/>
      <c r="S4" s="655"/>
      <c r="T4" s="260"/>
      <c r="U4" s="608">
        <v>500</v>
      </c>
      <c r="V4" s="260"/>
      <c r="W4" s="206">
        <v>750</v>
      </c>
      <c r="X4" s="403">
        <f>(T4*U4)+(V4*W4)</f>
        <v>0</v>
      </c>
      <c r="Y4" s="122"/>
      <c r="Z4" s="655"/>
      <c r="AA4" s="402"/>
      <c r="AB4" s="172"/>
      <c r="AC4" s="402"/>
      <c r="AD4" s="385"/>
      <c r="AE4" s="402"/>
      <c r="AF4" s="62"/>
      <c r="AG4" s="402"/>
      <c r="AH4" s="421"/>
      <c r="AI4" s="402"/>
      <c r="AJ4" s="447"/>
      <c r="AK4" s="403">
        <f>((((AA4*AB4)+(AC4*AD4))+(AE4*AF4))+(AG4*AH4))+(AI4*AJ4)</f>
        <v>0</v>
      </c>
      <c r="AL4" s="602"/>
      <c r="AM4" s="478"/>
    </row>
    <row r="5" ht="15.75" customHeight="1">
      <c r="A5" s="654">
        <v>42155</v>
      </c>
      <c r="B5" s="149"/>
      <c r="C5" s="332"/>
      <c r="D5" s="149"/>
      <c r="E5" s="101"/>
      <c r="F5" s="149"/>
      <c r="G5" s="62"/>
      <c r="H5" s="149"/>
      <c r="I5" s="322"/>
      <c r="J5" s="403">
        <f>(((B5*C5)+(D5*E5))+(F5*G5))+(H5*I5)</f>
        <v>0</v>
      </c>
      <c r="K5" s="46" t="s">
        <v>51</v>
      </c>
      <c r="L5" s="118"/>
      <c r="M5" s="149"/>
      <c r="N5" s="497"/>
      <c r="O5" s="149"/>
      <c r="P5" s="614"/>
      <c r="Q5" s="403">
        <f>(M5*N5)+(O5*P5)</f>
        <v>0</v>
      </c>
      <c r="R5" s="46"/>
      <c r="S5" s="655"/>
      <c r="T5" s="498"/>
      <c r="U5" s="608">
        <v>500</v>
      </c>
      <c r="V5" s="498"/>
      <c r="W5" s="206">
        <v>750</v>
      </c>
      <c r="X5" s="403">
        <f>(T5*U5)+(V5*W5)</f>
        <v>0</v>
      </c>
      <c r="Y5" s="122"/>
      <c r="Z5" s="655"/>
      <c r="AA5" s="592"/>
      <c r="AB5" s="172"/>
      <c r="AC5" s="592"/>
      <c r="AD5" s="385"/>
      <c r="AE5" s="592"/>
      <c r="AF5" s="62"/>
      <c r="AG5" s="592"/>
      <c r="AH5" s="421"/>
      <c r="AI5" s="592"/>
      <c r="AJ5" s="447"/>
      <c r="AK5" s="403">
        <f>((((AA5*AB5)+(AC5*AD5))+(AE5*AF5))+(AG5*AH5))+(AI5*AJ5)</f>
        <v>0</v>
      </c>
      <c r="AL5" s="602"/>
      <c r="AM5" s="478"/>
    </row>
    <row r="6" ht="15.75" customHeight="1">
      <c r="A6" s="654">
        <v>42157</v>
      </c>
      <c r="B6" s="657"/>
      <c r="C6" s="332"/>
      <c r="D6" s="657"/>
      <c r="E6" s="101"/>
      <c r="F6" s="657"/>
      <c r="G6" s="62"/>
      <c r="H6" s="657"/>
      <c r="I6" s="322"/>
      <c r="J6" s="403">
        <f>(((B6*C6)+(D6*E6))+(F6*G6))+(H6*I6)</f>
        <v>0</v>
      </c>
      <c r="K6" s="46" t="s">
        <v>51</v>
      </c>
      <c r="L6" s="118"/>
      <c r="M6" s="657"/>
      <c r="N6" s="497"/>
      <c r="O6" s="657"/>
      <c r="P6" s="614"/>
      <c r="Q6" s="403">
        <f>(M6*N6)+(O6*P6)</f>
        <v>0</v>
      </c>
      <c r="R6" s="46"/>
      <c r="S6" s="655"/>
      <c r="T6" s="260"/>
      <c r="U6" s="608">
        <v>500</v>
      </c>
      <c r="V6" s="260"/>
      <c r="W6" s="206">
        <v>750</v>
      </c>
      <c r="X6" s="403">
        <f>(T6*U6)+(V6*W6)</f>
        <v>0</v>
      </c>
      <c r="Y6" s="122"/>
      <c r="Z6" s="655"/>
      <c r="AA6" s="402"/>
      <c r="AB6" s="172"/>
      <c r="AC6" s="402"/>
      <c r="AD6" s="385"/>
      <c r="AE6" s="402"/>
      <c r="AF6" s="62"/>
      <c r="AG6" s="402"/>
      <c r="AH6" s="421"/>
      <c r="AI6" s="402"/>
      <c r="AJ6" s="447"/>
      <c r="AK6" s="403">
        <f>((((AA6*AB6)+(AC6*AD6))+(AE6*AF6))+(AG6*AH6))+(AI6*AJ6)</f>
        <v>0</v>
      </c>
      <c r="AL6" s="602"/>
      <c r="AM6" s="478"/>
    </row>
    <row r="7" ht="15.75" customHeight="1">
      <c r="A7" s="427"/>
      <c r="B7" s="149"/>
      <c r="C7" s="332"/>
      <c r="D7" s="149"/>
      <c r="E7" s="101"/>
      <c r="F7" s="149"/>
      <c r="G7" s="62"/>
      <c r="H7" s="149"/>
      <c r="I7" s="322"/>
      <c r="J7" s="403">
        <f>(((B7*C7)+(D7*E7))+(F7*G7))+(H7*I7)</f>
        <v>0</v>
      </c>
      <c r="K7" s="46" t="s">
        <v>51</v>
      </c>
      <c r="L7" s="118"/>
      <c r="M7" s="149"/>
      <c r="N7" s="497"/>
      <c r="O7" s="149"/>
      <c r="P7" s="614"/>
      <c r="Q7" s="403">
        <f>(M7*N7)+(O7*P7)</f>
        <v>0</v>
      </c>
      <c r="R7" s="46"/>
      <c r="S7" s="655"/>
      <c r="T7" s="498"/>
      <c r="U7" s="608">
        <v>500</v>
      </c>
      <c r="V7" s="498"/>
      <c r="W7" s="206">
        <v>750</v>
      </c>
      <c r="X7" s="403">
        <f>(T7*U7)+(V7*W7)</f>
        <v>0</v>
      </c>
      <c r="Y7" s="122"/>
      <c r="Z7" s="655"/>
      <c r="AA7" s="592"/>
      <c r="AB7" s="172"/>
      <c r="AC7" s="592"/>
      <c r="AD7" s="385"/>
      <c r="AE7" s="592"/>
      <c r="AF7" s="62"/>
      <c r="AG7" s="592"/>
      <c r="AH7" s="421"/>
      <c r="AI7" s="592"/>
      <c r="AJ7" s="447"/>
      <c r="AK7" s="403">
        <f>((((AA7*AB7)+(AC7*AD7))+(AE7*AF7))+(AG7*AH7))+(AI7*AJ7)</f>
        <v>0</v>
      </c>
      <c r="AL7" s="602"/>
      <c r="AM7" s="478"/>
    </row>
    <row r="8" ht="15.75" customHeight="1">
      <c r="A8" s="427"/>
      <c r="B8" s="657"/>
      <c r="C8" s="332"/>
      <c r="D8" s="657"/>
      <c r="E8" s="101"/>
      <c r="F8" s="657"/>
      <c r="G8" s="62"/>
      <c r="H8" s="657"/>
      <c r="I8" s="322"/>
      <c r="J8" s="403">
        <f>(((B8*C8)+(D8*E8))+(F8*G8))+(H8*I8)</f>
        <v>0</v>
      </c>
      <c r="K8" s="46" t="s">
        <v>51</v>
      </c>
      <c r="L8" s="118"/>
      <c r="M8" s="657"/>
      <c r="N8" s="497"/>
      <c r="O8" s="657"/>
      <c r="P8" s="614"/>
      <c r="Q8" s="403">
        <f>(M8*N8)+(O8*P8)</f>
        <v>0</v>
      </c>
      <c r="R8" s="46"/>
      <c r="S8" s="655"/>
      <c r="T8" s="260"/>
      <c r="U8" s="608">
        <v>150</v>
      </c>
      <c r="V8" s="260"/>
      <c r="W8" s="206">
        <v>500</v>
      </c>
      <c r="X8" s="403">
        <f>(T8*U8)+(V8*W8)</f>
        <v>0</v>
      </c>
      <c r="Y8" s="122"/>
      <c r="Z8" s="655"/>
      <c r="AA8" s="402"/>
      <c r="AB8" s="172"/>
      <c r="AC8" s="402"/>
      <c r="AD8" s="385"/>
      <c r="AE8" s="402"/>
      <c r="AF8" s="62"/>
      <c r="AG8" s="402"/>
      <c r="AH8" s="421"/>
      <c r="AI8" s="402"/>
      <c r="AJ8" s="447"/>
      <c r="AK8" s="403">
        <f>((((AA8*AB8)+(AC8*AD8))+(AE8*AF8))+(AG8*AH8))+(AI8*AJ8)</f>
        <v>0</v>
      </c>
      <c r="AL8" s="602"/>
      <c r="AM8" s="478"/>
    </row>
    <row r="9" ht="15.75" customHeight="1">
      <c r="A9" s="427"/>
      <c r="B9" s="149"/>
      <c r="C9" s="332"/>
      <c r="D9" s="149"/>
      <c r="E9" s="101"/>
      <c r="F9" s="149"/>
      <c r="G9" s="62"/>
      <c r="H9" s="149"/>
      <c r="I9" s="322"/>
      <c r="J9" s="403">
        <f>(((B9*C9)+(D9*E9))+(F9*G9))+(H9*I9)</f>
        <v>0</v>
      </c>
      <c r="K9" s="46" t="s">
        <v>51</v>
      </c>
      <c r="L9" s="118"/>
      <c r="M9" s="149"/>
      <c r="N9" s="497"/>
      <c r="O9" s="149"/>
      <c r="P9" s="614"/>
      <c r="Q9" s="403">
        <f>(M9*N9)+(O9*P9)</f>
        <v>0</v>
      </c>
      <c r="R9" s="46"/>
      <c r="S9" s="655"/>
      <c r="T9" s="498"/>
      <c r="U9" s="608">
        <v>150</v>
      </c>
      <c r="V9" s="498"/>
      <c r="W9" s="206">
        <v>500</v>
      </c>
      <c r="X9" s="403">
        <f>(T9*U9)+(V9*W9)</f>
        <v>0</v>
      </c>
      <c r="Y9" s="122"/>
      <c r="Z9" s="655"/>
      <c r="AA9" s="592"/>
      <c r="AB9" s="172"/>
      <c r="AC9" s="592"/>
      <c r="AD9" s="385"/>
      <c r="AE9" s="592"/>
      <c r="AF9" s="62"/>
      <c r="AG9" s="592"/>
      <c r="AH9" s="421"/>
      <c r="AI9" s="592"/>
      <c r="AJ9" s="447"/>
      <c r="AK9" s="403">
        <f>((((AA9*AB9)+(AC9*AD9))+(AE9*AF9))+(AG9*AH9))+(AI9*AJ9)</f>
        <v>0</v>
      </c>
      <c r="AL9" s="602"/>
      <c r="AM9" s="478"/>
    </row>
    <row r="10" ht="15.75" customHeight="1">
      <c r="A10" s="427"/>
      <c r="B10" s="657"/>
      <c r="C10" s="332"/>
      <c r="D10" s="657"/>
      <c r="E10" s="101"/>
      <c r="F10" s="657"/>
      <c r="G10" s="62"/>
      <c r="H10" s="657"/>
      <c r="I10" s="322"/>
      <c r="J10" s="403">
        <f>(((B10*C10)+(D10*E10))+(F10*G10))+(H10*I10)</f>
        <v>0</v>
      </c>
      <c r="K10" s="46" t="s">
        <v>51</v>
      </c>
      <c r="L10" s="118"/>
      <c r="M10" s="657"/>
      <c r="N10" s="497"/>
      <c r="O10" s="657"/>
      <c r="P10" s="614"/>
      <c r="Q10" s="403">
        <f>(M10*N10)+(O10*P10)</f>
        <v>0</v>
      </c>
      <c r="R10" s="46"/>
      <c r="S10" s="655"/>
      <c r="T10" s="260"/>
      <c r="U10" s="608">
        <v>150</v>
      </c>
      <c r="V10" s="260"/>
      <c r="W10" s="206">
        <v>500</v>
      </c>
      <c r="X10" s="403">
        <f>(T10*U10)+(V10*W10)</f>
        <v>0</v>
      </c>
      <c r="Y10" s="122"/>
      <c r="Z10" s="655"/>
      <c r="AA10" s="402"/>
      <c r="AB10" s="172"/>
      <c r="AC10" s="402"/>
      <c r="AD10" s="385"/>
      <c r="AE10" s="402"/>
      <c r="AF10" s="62"/>
      <c r="AG10" s="402"/>
      <c r="AH10" s="421"/>
      <c r="AI10" s="402"/>
      <c r="AJ10" s="447"/>
      <c r="AK10" s="403">
        <f>((((AA10*AB10)+(AC10*AD10))+(AE10*AF10))+(AG10*AH10))+(AI10*AJ10)</f>
        <v>0</v>
      </c>
      <c r="AL10" s="602"/>
      <c r="AM10" s="478"/>
    </row>
    <row r="11" ht="15.75" customHeight="1">
      <c r="A11" s="427"/>
      <c r="B11" s="149"/>
      <c r="C11" s="332"/>
      <c r="D11" s="149"/>
      <c r="E11" s="101"/>
      <c r="F11" s="149"/>
      <c r="G11" s="62"/>
      <c r="H11" s="149"/>
      <c r="I11" s="322"/>
      <c r="J11" s="403">
        <f>(((B11*C11)+(D11*E11))+(F11*G11))+(H11*I11)</f>
        <v>0</v>
      </c>
      <c r="K11" s="46"/>
      <c r="L11" s="118"/>
      <c r="M11" s="149"/>
      <c r="N11" s="497"/>
      <c r="O11" s="149"/>
      <c r="P11" s="614"/>
      <c r="Q11" s="403">
        <f>(M11*N11)+(O11*P11)</f>
        <v>0</v>
      </c>
      <c r="R11" s="46"/>
      <c r="S11" s="655"/>
      <c r="T11" s="498"/>
      <c r="U11" s="608">
        <v>150</v>
      </c>
      <c r="V11" s="498"/>
      <c r="W11" s="206">
        <v>500</v>
      </c>
      <c r="X11" s="403">
        <f>(T11*U11)+(V11*W11)</f>
        <v>0</v>
      </c>
      <c r="Y11" s="122"/>
      <c r="Z11" s="655"/>
      <c r="AA11" s="592"/>
      <c r="AB11" s="172"/>
      <c r="AC11" s="592"/>
      <c r="AD11" s="385"/>
      <c r="AE11" s="592"/>
      <c r="AF11" s="62"/>
      <c r="AG11" s="592"/>
      <c r="AH11" s="421"/>
      <c r="AI11" s="592"/>
      <c r="AJ11" s="447"/>
      <c r="AK11" s="403">
        <f>((((AA11*AB11)+(AC11*AD11))+(AE11*AF11))+(AG11*AH11))+(AI11*AJ11)</f>
        <v>0</v>
      </c>
      <c r="AL11" s="602"/>
      <c r="AM11" s="478"/>
    </row>
    <row r="12" ht="15.75" customHeight="1">
      <c r="A12" s="427"/>
      <c r="B12" s="657"/>
      <c r="C12" s="332"/>
      <c r="D12" s="657"/>
      <c r="E12" s="101"/>
      <c r="F12" s="657"/>
      <c r="G12" s="62"/>
      <c r="H12" s="657"/>
      <c r="I12" s="322"/>
      <c r="J12" s="403">
        <f>(((B12*C12)+(D12*E12))+(F12*G12))+(H12*I12)</f>
        <v>0</v>
      </c>
      <c r="K12" s="46"/>
      <c r="L12" s="118"/>
      <c r="M12" s="657"/>
      <c r="N12" s="497"/>
      <c r="O12" s="657"/>
      <c r="P12" s="614"/>
      <c r="Q12" s="403">
        <f>(M12*N12)+(O12*P12)</f>
        <v>0</v>
      </c>
      <c r="R12" s="46"/>
      <c r="S12" s="655"/>
      <c r="T12" s="260"/>
      <c r="U12" s="608">
        <v>150</v>
      </c>
      <c r="V12" s="260"/>
      <c r="W12" s="206">
        <v>500</v>
      </c>
      <c r="X12" s="403">
        <f>(T12*U12)+(V12*W12)</f>
        <v>0</v>
      </c>
      <c r="Y12" s="122"/>
      <c r="Z12" s="655"/>
      <c r="AA12" s="402"/>
      <c r="AB12" s="172"/>
      <c r="AC12" s="402"/>
      <c r="AD12" s="385"/>
      <c r="AE12" s="402"/>
      <c r="AF12" s="62"/>
      <c r="AG12" s="402"/>
      <c r="AH12" s="421"/>
      <c r="AI12" s="402"/>
      <c r="AJ12" s="447"/>
      <c r="AK12" s="403">
        <f>((((AA12*AB12)+(AC12*AD12))+(AE12*AF12))+(AG12*AH12))+(AI12*AJ12)</f>
        <v>0</v>
      </c>
      <c r="AL12" s="602"/>
      <c r="AM12" s="478"/>
    </row>
    <row r="13" ht="15.75" customHeight="1">
      <c r="A13" s="427"/>
      <c r="B13" s="149"/>
      <c r="C13" s="332"/>
      <c r="D13" s="149"/>
      <c r="E13" s="101"/>
      <c r="F13" s="149"/>
      <c r="G13" s="62"/>
      <c r="H13" s="149"/>
      <c r="I13" s="322"/>
      <c r="J13" s="403">
        <f>(((B13*C13)+(D13*E13))+(F13*G13))+(H13*I13)</f>
        <v>0</v>
      </c>
      <c r="K13" s="46"/>
      <c r="L13" s="118"/>
      <c r="M13" s="149"/>
      <c r="N13" s="497"/>
      <c r="O13" s="149"/>
      <c r="P13" s="614"/>
      <c r="Q13" s="403">
        <f>(M13*N13)+(O13*P13)</f>
        <v>0</v>
      </c>
      <c r="R13" s="46"/>
      <c r="S13" s="655"/>
      <c r="T13" s="498"/>
      <c r="U13" s="608">
        <v>150</v>
      </c>
      <c r="V13" s="498"/>
      <c r="W13" s="206">
        <v>500</v>
      </c>
      <c r="X13" s="403">
        <f>(T13*U13)+(V13*W13)</f>
        <v>0</v>
      </c>
      <c r="Y13" s="122"/>
      <c r="Z13" s="655"/>
      <c r="AA13" s="592"/>
      <c r="AB13" s="172"/>
      <c r="AC13" s="592"/>
      <c r="AD13" s="385"/>
      <c r="AE13" s="592"/>
      <c r="AF13" s="62"/>
      <c r="AG13" s="592"/>
      <c r="AH13" s="421"/>
      <c r="AI13" s="592"/>
      <c r="AJ13" s="447"/>
      <c r="AK13" s="403">
        <f>((((AA13*AB13)+(AC13*AD13))+(AE13*AF13))+(AG13*AH13))+(AI13*AJ13)</f>
        <v>0</v>
      </c>
      <c r="AL13" s="602"/>
      <c r="AM13" s="478"/>
    </row>
    <row r="14" ht="15.75" customHeight="1">
      <c r="A14" s="427"/>
      <c r="B14" s="657"/>
      <c r="C14" s="332"/>
      <c r="D14" s="657"/>
      <c r="E14" s="101"/>
      <c r="F14" s="657"/>
      <c r="G14" s="62"/>
      <c r="H14" s="657"/>
      <c r="I14" s="322"/>
      <c r="J14" s="403">
        <f>(((B14*C14)+(D14*E14))+(F14*G14))+(H14*I14)</f>
        <v>0</v>
      </c>
      <c r="K14" s="46"/>
      <c r="L14" s="118"/>
      <c r="M14" s="657"/>
      <c r="N14" s="497"/>
      <c r="O14" s="657"/>
      <c r="P14" s="614"/>
      <c r="Q14" s="403">
        <f>(M14*N14)+(O14*P14)</f>
        <v>0</v>
      </c>
      <c r="R14" s="46"/>
      <c r="S14" s="655"/>
      <c r="T14" s="260"/>
      <c r="U14" s="608">
        <v>150</v>
      </c>
      <c r="V14" s="260"/>
      <c r="W14" s="206">
        <v>500</v>
      </c>
      <c r="X14" s="403">
        <f>(T14*U14)+(V14*W14)</f>
        <v>0</v>
      </c>
      <c r="Y14" s="122"/>
      <c r="Z14" s="655"/>
      <c r="AA14" s="402"/>
      <c r="AB14" s="172"/>
      <c r="AC14" s="402"/>
      <c r="AD14" s="385"/>
      <c r="AE14" s="402"/>
      <c r="AF14" s="62"/>
      <c r="AG14" s="402"/>
      <c r="AH14" s="421"/>
      <c r="AI14" s="402"/>
      <c r="AJ14" s="447"/>
      <c r="AK14" s="403">
        <f>((((AA14*AB14)+(AC14*AD14))+(AE14*AF14))+(AG14*AH14))+(AI14*AJ14)</f>
        <v>0</v>
      </c>
      <c r="AL14" s="602"/>
      <c r="AM14" s="478"/>
    </row>
    <row r="15" ht="15.75" customHeight="1">
      <c r="A15" s="427"/>
      <c r="B15" s="149"/>
      <c r="C15" s="332"/>
      <c r="D15" s="149"/>
      <c r="E15" s="101"/>
      <c r="F15" s="149"/>
      <c r="G15" s="62"/>
      <c r="H15" s="149"/>
      <c r="I15" s="322"/>
      <c r="J15" s="403">
        <f>(((B15*C15)+(D15*E15))+(F15*G15))+(H15*I15)</f>
        <v>0</v>
      </c>
      <c r="K15" s="46"/>
      <c r="L15" s="118"/>
      <c r="M15" s="149"/>
      <c r="N15" s="497"/>
      <c r="O15" s="149"/>
      <c r="P15" s="614"/>
      <c r="Q15" s="403">
        <f>(M15*N15)+(O15*P15)</f>
        <v>0</v>
      </c>
      <c r="R15" s="46"/>
      <c r="S15" s="655"/>
      <c r="T15" s="498"/>
      <c r="U15" s="608">
        <v>150</v>
      </c>
      <c r="V15" s="498"/>
      <c r="W15" s="206">
        <v>500</v>
      </c>
      <c r="X15" s="403">
        <f>(T15*U15)+(V15*W15)</f>
        <v>0</v>
      </c>
      <c r="Y15" s="122"/>
      <c r="Z15" s="655"/>
      <c r="AA15" s="592"/>
      <c r="AB15" s="172"/>
      <c r="AC15" s="592"/>
      <c r="AD15" s="385"/>
      <c r="AE15" s="592"/>
      <c r="AF15" s="62"/>
      <c r="AG15" s="592"/>
      <c r="AH15" s="421"/>
      <c r="AI15" s="592"/>
      <c r="AJ15" s="447"/>
      <c r="AK15" s="403">
        <f>((((AA15*AB15)+(AC15*AD15))+(AE15*AF15))+(AG15*AH15))+(AI15*AJ15)</f>
        <v>0</v>
      </c>
      <c r="AL15" s="602"/>
      <c r="AM15" s="478"/>
    </row>
    <row r="16" ht="15.75" customHeight="1">
      <c r="A16" s="427"/>
      <c r="B16" s="657"/>
      <c r="C16" s="332"/>
      <c r="D16" s="657"/>
      <c r="E16" s="101"/>
      <c r="F16" s="657"/>
      <c r="G16" s="62"/>
      <c r="H16" s="657"/>
      <c r="I16" s="322"/>
      <c r="J16" s="403">
        <f>(((B16*C16)+(D16*E16))+(F16*G16))+(H16*I16)</f>
        <v>0</v>
      </c>
      <c r="K16" s="46"/>
      <c r="L16" s="118"/>
      <c r="M16" s="657"/>
      <c r="N16" s="497"/>
      <c r="O16" s="657"/>
      <c r="P16" s="614"/>
      <c r="Q16" s="403">
        <f>(M16*N16)+(O16*P16)</f>
        <v>0</v>
      </c>
      <c r="R16" s="46"/>
      <c r="S16" s="655"/>
      <c r="T16" s="260"/>
      <c r="U16" s="608">
        <v>300</v>
      </c>
      <c r="V16" s="260"/>
      <c r="W16" s="206">
        <v>500</v>
      </c>
      <c r="X16" s="403">
        <f>(T16*U16)+(V16*W16)</f>
        <v>0</v>
      </c>
      <c r="Y16" s="122"/>
      <c r="Z16" s="655"/>
      <c r="AA16" s="402"/>
      <c r="AB16" s="172"/>
      <c r="AC16" s="402"/>
      <c r="AD16" s="385"/>
      <c r="AE16" s="402"/>
      <c r="AF16" s="62"/>
      <c r="AG16" s="402"/>
      <c r="AH16" s="421"/>
      <c r="AI16" s="402"/>
      <c r="AJ16" s="447"/>
      <c r="AK16" s="403">
        <f>((((AA16*AB16)+(AC16*AD16))+(AE16*AF16))+(AG16*AH16))+(AI16*AJ16)</f>
        <v>0</v>
      </c>
      <c r="AL16" s="602"/>
      <c r="AM16" s="478"/>
    </row>
    <row r="17" ht="15.75" customHeight="1">
      <c r="A17" s="427"/>
      <c r="B17" s="149"/>
      <c r="C17" s="332"/>
      <c r="D17" s="149"/>
      <c r="E17" s="101"/>
      <c r="F17" s="149"/>
      <c r="G17" s="62"/>
      <c r="H17" s="149"/>
      <c r="I17" s="322"/>
      <c r="J17" s="403">
        <f>(((B17*C17)+(D17*E17))+(F17*G17))+(H17*I17)</f>
        <v>0</v>
      </c>
      <c r="K17" s="46"/>
      <c r="L17" s="118"/>
      <c r="M17" s="149"/>
      <c r="N17" s="497"/>
      <c r="O17" s="149"/>
      <c r="P17" s="614"/>
      <c r="Q17" s="403">
        <f>(M17*N17)+(O17*P17)</f>
        <v>0</v>
      </c>
      <c r="R17" s="46"/>
      <c r="S17" s="655"/>
      <c r="T17" s="498"/>
      <c r="U17" s="608">
        <v>150</v>
      </c>
      <c r="V17" s="498"/>
      <c r="W17" s="206">
        <v>500</v>
      </c>
      <c r="X17" s="403">
        <f>(T17*U17)+(V17*W17)</f>
        <v>0</v>
      </c>
      <c r="Y17" s="122"/>
      <c r="Z17" s="655"/>
      <c r="AA17" s="592"/>
      <c r="AB17" s="172"/>
      <c r="AC17" s="592"/>
      <c r="AD17" s="385"/>
      <c r="AE17" s="592"/>
      <c r="AF17" s="62"/>
      <c r="AG17" s="592"/>
      <c r="AH17" s="421"/>
      <c r="AI17" s="592"/>
      <c r="AJ17" s="447"/>
      <c r="AK17" s="403">
        <f>((((AA17*AB17)+(AC17*AD17))+(AE17*AF17))+(AG17*AH17))+(AI17*AJ17)</f>
        <v>0</v>
      </c>
      <c r="AL17" s="602"/>
      <c r="AM17" s="478"/>
    </row>
    <row r="18" ht="15.75" customHeight="1">
      <c r="A18" s="427"/>
      <c r="B18" s="657"/>
      <c r="C18" s="332"/>
      <c r="D18" s="657"/>
      <c r="E18" s="101"/>
      <c r="F18" s="657"/>
      <c r="G18" s="62"/>
      <c r="H18" s="657"/>
      <c r="I18" s="322"/>
      <c r="J18" s="403">
        <f>(((B18*C18)+(D18*E18))+(F18*G18))+(H18*I18)</f>
        <v>0</v>
      </c>
      <c r="K18" s="46"/>
      <c r="L18" s="118"/>
      <c r="M18" s="657"/>
      <c r="N18" s="497"/>
      <c r="O18" s="657"/>
      <c r="P18" s="614"/>
      <c r="Q18" s="403">
        <f>(M18*N18)+(O18*P18)</f>
        <v>0</v>
      </c>
      <c r="R18" s="46"/>
      <c r="S18" s="655"/>
      <c r="T18" s="260"/>
      <c r="U18" s="608">
        <v>150</v>
      </c>
      <c r="V18" s="260"/>
      <c r="W18" s="206">
        <v>500</v>
      </c>
      <c r="X18" s="403">
        <f>(T18*U18)+(V18*W18)</f>
        <v>0</v>
      </c>
      <c r="Y18" s="122"/>
      <c r="Z18" s="655"/>
      <c r="AA18" s="402"/>
      <c r="AB18" s="172"/>
      <c r="AC18" s="402"/>
      <c r="AD18" s="385"/>
      <c r="AE18" s="402"/>
      <c r="AF18" s="62"/>
      <c r="AG18" s="402"/>
      <c r="AH18" s="421"/>
      <c r="AI18" s="402"/>
      <c r="AJ18" s="447"/>
      <c r="AK18" s="403">
        <f>((((AA18*AB18)+(AC18*AD18))+(AE18*AF18))+(AG18*AH18))+(AI18*AJ18)</f>
        <v>0</v>
      </c>
      <c r="AL18" s="602"/>
      <c r="AM18" s="478"/>
    </row>
    <row r="19" ht="15.75" customHeight="1">
      <c r="A19" s="427"/>
      <c r="B19" s="149"/>
      <c r="C19" s="332"/>
      <c r="D19" s="149"/>
      <c r="E19" s="101"/>
      <c r="F19" s="149"/>
      <c r="G19" s="62"/>
      <c r="H19" s="149"/>
      <c r="I19" s="322"/>
      <c r="J19" s="403">
        <f>(((B19*C19)+(D19*E19))+(F19*G19))+(H19*I19)</f>
        <v>0</v>
      </c>
      <c r="K19" s="46"/>
      <c r="L19" s="118"/>
      <c r="M19" s="149"/>
      <c r="N19" s="497"/>
      <c r="O19" s="149"/>
      <c r="P19" s="614"/>
      <c r="Q19" s="403">
        <f>(M19*N19)+(O19*P19)</f>
        <v>0</v>
      </c>
      <c r="R19" s="46"/>
      <c r="S19" s="655"/>
      <c r="T19" s="498"/>
      <c r="U19" s="608">
        <v>150</v>
      </c>
      <c r="V19" s="498"/>
      <c r="W19" s="206">
        <v>500</v>
      </c>
      <c r="X19" s="403">
        <f>(T19*U19)+(V19*W19)</f>
        <v>0</v>
      </c>
      <c r="Y19" s="122"/>
      <c r="Z19" s="655"/>
      <c r="AA19" s="592"/>
      <c r="AB19" s="172"/>
      <c r="AC19" s="592"/>
      <c r="AD19" s="385"/>
      <c r="AE19" s="592"/>
      <c r="AF19" s="62"/>
      <c r="AG19" s="592"/>
      <c r="AH19" s="421"/>
      <c r="AI19" s="592"/>
      <c r="AJ19" s="447"/>
      <c r="AK19" s="403">
        <f>((((AA19*AB19)+(AC19*AD19))+(AE19*AF19))+(AG19*AH19))+(AI19*AJ19)</f>
        <v>0</v>
      </c>
      <c r="AL19" s="602"/>
      <c r="AM19" s="478"/>
    </row>
    <row r="20" ht="15.75" customHeight="1">
      <c r="A20" s="427"/>
      <c r="B20" s="657"/>
      <c r="C20" s="332"/>
      <c r="D20" s="657"/>
      <c r="E20" s="101"/>
      <c r="F20" s="657"/>
      <c r="G20" s="62"/>
      <c r="H20" s="657"/>
      <c r="I20" s="322"/>
      <c r="J20" s="403">
        <f>(((B20*C20)+(D20*E20))+(F20*G20))+(H20*I20)</f>
        <v>0</v>
      </c>
      <c r="K20" s="46"/>
      <c r="L20" s="118"/>
      <c r="M20" s="657"/>
      <c r="N20" s="497"/>
      <c r="O20" s="657"/>
      <c r="P20" s="614"/>
      <c r="Q20" s="403">
        <f>(M20*N20)+(O20*P20)</f>
        <v>0</v>
      </c>
      <c r="R20" s="46"/>
      <c r="S20" s="655"/>
      <c r="T20" s="260"/>
      <c r="U20" s="608">
        <v>150</v>
      </c>
      <c r="V20" s="260"/>
      <c r="W20" s="206">
        <v>500</v>
      </c>
      <c r="X20" s="403">
        <f>(T20*U20)+(V20*W20)</f>
        <v>0</v>
      </c>
      <c r="Y20" s="122"/>
      <c r="Z20" s="655"/>
      <c r="AA20" s="402"/>
      <c r="AB20" s="172"/>
      <c r="AC20" s="402"/>
      <c r="AD20" s="385"/>
      <c r="AE20" s="402"/>
      <c r="AF20" s="62"/>
      <c r="AG20" s="402"/>
      <c r="AH20" s="421"/>
      <c r="AI20" s="402"/>
      <c r="AJ20" s="447"/>
      <c r="AK20" s="403">
        <f>((((AA20*AB20)+(AC20*AD20))+(AE20*AF20))+(AG20*AH20))+(AI20*AJ20)</f>
        <v>0</v>
      </c>
      <c r="AL20" s="602"/>
      <c r="AM20" s="478"/>
    </row>
    <row r="21" ht="15.75" customHeight="1">
      <c r="A21" s="427"/>
      <c r="B21" s="149"/>
      <c r="C21" s="332"/>
      <c r="D21" s="149"/>
      <c r="E21" s="101"/>
      <c r="F21" s="149"/>
      <c r="G21" s="62"/>
      <c r="H21" s="149"/>
      <c r="I21" s="322"/>
      <c r="J21" s="403">
        <f>(((B21*C21)+(D21*E21))+(F21*G21))+(H21*I21)</f>
        <v>0</v>
      </c>
      <c r="K21" s="46"/>
      <c r="L21" s="118"/>
      <c r="M21" s="149"/>
      <c r="N21" s="497"/>
      <c r="O21" s="149"/>
      <c r="P21" s="614"/>
      <c r="Q21" s="403">
        <f>(M21*N21)+(O21*P21)</f>
        <v>0</v>
      </c>
      <c r="R21" s="46"/>
      <c r="S21" s="655"/>
      <c r="T21" s="498"/>
      <c r="U21" s="608">
        <v>150</v>
      </c>
      <c r="V21" s="498"/>
      <c r="W21" s="206">
        <v>500</v>
      </c>
      <c r="X21" s="403">
        <f>(T21*U21)+(V21*W21)</f>
        <v>0</v>
      </c>
      <c r="Y21" s="122"/>
      <c r="Z21" s="655"/>
      <c r="AA21" s="592"/>
      <c r="AB21" s="172"/>
      <c r="AC21" s="592"/>
      <c r="AD21" s="385"/>
      <c r="AE21" s="592"/>
      <c r="AF21" s="62"/>
      <c r="AG21" s="592"/>
      <c r="AH21" s="421"/>
      <c r="AI21" s="592"/>
      <c r="AJ21" s="447"/>
      <c r="AK21" s="403">
        <f>((((AA21*AB21)+(AC21*AD21))+(AE21*AF21))+(AG21*AH21))+(AI21*AJ21)</f>
        <v>0</v>
      </c>
      <c r="AL21" s="602"/>
      <c r="AM21" s="478"/>
    </row>
    <row r="22" ht="15.75" customHeight="1">
      <c r="A22" s="427"/>
      <c r="B22" s="657"/>
      <c r="C22" s="332"/>
      <c r="D22" s="657"/>
      <c r="E22" s="101"/>
      <c r="F22" s="657"/>
      <c r="G22" s="62"/>
      <c r="H22" s="657"/>
      <c r="I22" s="322"/>
      <c r="J22" s="403">
        <f>(((B22*C22)+(D22*E22))+(F22*G22))+(H22*I22)</f>
        <v>0</v>
      </c>
      <c r="K22" s="46"/>
      <c r="L22" s="118"/>
      <c r="M22" s="657"/>
      <c r="N22" s="497"/>
      <c r="O22" s="657"/>
      <c r="P22" s="614"/>
      <c r="Q22" s="403">
        <f>(M22*N22)+(O22*P22)</f>
        <v>0</v>
      </c>
      <c r="R22" s="46"/>
      <c r="S22" s="655"/>
      <c r="T22" s="260"/>
      <c r="U22" s="608">
        <v>300</v>
      </c>
      <c r="V22" s="260"/>
      <c r="W22" s="206">
        <v>500</v>
      </c>
      <c r="X22" s="403">
        <f>(T22*U22)+(V22*W22)</f>
        <v>0</v>
      </c>
      <c r="Y22" s="122"/>
      <c r="Z22" s="655"/>
      <c r="AA22" s="402"/>
      <c r="AB22" s="172"/>
      <c r="AC22" s="402"/>
      <c r="AD22" s="385"/>
      <c r="AE22" s="402"/>
      <c r="AF22" s="62"/>
      <c r="AG22" s="402"/>
      <c r="AH22" s="421"/>
      <c r="AI22" s="402"/>
      <c r="AJ22" s="447"/>
      <c r="AK22" s="403">
        <f>((((AA22*AB22)+(AC22*AD22))+(AE22*AF22))+(AG22*AH22))+(AI22*AJ22)</f>
        <v>0</v>
      </c>
      <c r="AL22" s="602"/>
      <c r="AM22" s="478"/>
    </row>
    <row r="23" ht="15.75" customHeight="1">
      <c r="A23" s="427"/>
      <c r="B23" s="149"/>
      <c r="C23" s="332"/>
      <c r="D23" s="149"/>
      <c r="E23" s="101"/>
      <c r="F23" s="149"/>
      <c r="G23" s="62"/>
      <c r="H23" s="149"/>
      <c r="I23" s="322"/>
      <c r="J23" s="403">
        <f>(((B23*C23)+(D23*E23))+(F23*G23))+(H23*I23)</f>
        <v>0</v>
      </c>
      <c r="K23" s="46"/>
      <c r="L23" s="118"/>
      <c r="M23" s="149"/>
      <c r="N23" s="497"/>
      <c r="O23" s="149"/>
      <c r="P23" s="614"/>
      <c r="Q23" s="403">
        <f>(M23*N23)+(O23*P23)</f>
        <v>0</v>
      </c>
      <c r="R23" s="46"/>
      <c r="S23" s="655"/>
      <c r="T23" s="498"/>
      <c r="U23" s="608">
        <v>150</v>
      </c>
      <c r="V23" s="498"/>
      <c r="W23" s="206">
        <v>500</v>
      </c>
      <c r="X23" s="403">
        <f>(T23*U23)+(V23*W23)</f>
        <v>0</v>
      </c>
      <c r="Y23" s="122"/>
      <c r="Z23" s="655"/>
      <c r="AA23" s="592"/>
      <c r="AB23" s="172"/>
      <c r="AC23" s="592"/>
      <c r="AD23" s="385"/>
      <c r="AE23" s="592"/>
      <c r="AF23" s="62"/>
      <c r="AG23" s="592"/>
      <c r="AH23" s="421"/>
      <c r="AI23" s="592"/>
      <c r="AJ23" s="447"/>
      <c r="AK23" s="403">
        <f>((((AA23*AB23)+(AC23*AD23))+(AE23*AF23))+(AG23*AH23))+(AI23*AJ23)</f>
        <v>0</v>
      </c>
      <c r="AL23" s="602"/>
      <c r="AM23" s="478"/>
    </row>
    <row r="24" ht="15.75" customHeight="1">
      <c r="A24" s="427"/>
      <c r="B24" s="657"/>
      <c r="C24" s="332"/>
      <c r="D24" s="657"/>
      <c r="E24" s="101"/>
      <c r="F24" s="657"/>
      <c r="G24" s="62"/>
      <c r="H24" s="657"/>
      <c r="I24" s="322"/>
      <c r="J24" s="403">
        <f>(((B24*C24)+(D24*E24))+(F24*G24))+(H24*I24)</f>
        <v>0</v>
      </c>
      <c r="K24" s="46"/>
      <c r="L24" s="118"/>
      <c r="M24" s="657"/>
      <c r="N24" s="497"/>
      <c r="O24" s="657"/>
      <c r="P24" s="614"/>
      <c r="Q24" s="403">
        <f>(M24*N24)+(O24*P24)</f>
        <v>0</v>
      </c>
      <c r="R24" s="46"/>
      <c r="S24" s="655"/>
      <c r="T24" s="260"/>
      <c r="U24" s="608">
        <v>150</v>
      </c>
      <c r="V24" s="260"/>
      <c r="W24" s="206">
        <v>500</v>
      </c>
      <c r="X24" s="403">
        <f>(T24*U24)+(V24*W24)</f>
        <v>0</v>
      </c>
      <c r="Y24" s="122"/>
      <c r="Z24" s="655"/>
      <c r="AA24" s="402"/>
      <c r="AB24" s="172"/>
      <c r="AC24" s="402"/>
      <c r="AD24" s="385"/>
      <c r="AE24" s="402"/>
      <c r="AF24" s="62"/>
      <c r="AG24" s="402"/>
      <c r="AH24" s="421"/>
      <c r="AI24" s="402"/>
      <c r="AJ24" s="447"/>
      <c r="AK24" s="403">
        <f>((((AA24*AB24)+(AC24*AD24))+(AE24*AF24))+(AG24*AH24))+(AI24*AJ24)</f>
        <v>0</v>
      </c>
      <c r="AL24" s="602"/>
      <c r="AM24" s="478"/>
    </row>
    <row r="25" ht="15.75" customHeight="1">
      <c r="A25" s="427"/>
      <c r="B25" s="149"/>
      <c r="C25" s="332"/>
      <c r="D25" s="149"/>
      <c r="E25" s="101"/>
      <c r="F25" s="149"/>
      <c r="G25" s="62"/>
      <c r="H25" s="149"/>
      <c r="I25" s="322"/>
      <c r="J25" s="403">
        <f>(((B25*C25)+(D25*E25))+(F25*G25))+(H25*I25)</f>
        <v>0</v>
      </c>
      <c r="K25" s="46"/>
      <c r="L25" s="118"/>
      <c r="M25" s="149"/>
      <c r="N25" s="497"/>
      <c r="O25" s="149"/>
      <c r="P25" s="614"/>
      <c r="Q25" s="403">
        <f>(M25*N25)+(O25*P25)</f>
        <v>0</v>
      </c>
      <c r="R25" s="46"/>
      <c r="S25" s="655"/>
      <c r="T25" s="498"/>
      <c r="U25" s="608">
        <v>150</v>
      </c>
      <c r="V25" s="498"/>
      <c r="W25" s="206">
        <v>500</v>
      </c>
      <c r="X25" s="403">
        <f>(T25*U25)+(V25*W25)</f>
        <v>0</v>
      </c>
      <c r="Y25" s="122"/>
      <c r="Z25" s="655"/>
      <c r="AA25" s="592"/>
      <c r="AB25" s="172"/>
      <c r="AC25" s="592"/>
      <c r="AD25" s="385"/>
      <c r="AE25" s="592"/>
      <c r="AF25" s="62"/>
      <c r="AG25" s="592"/>
      <c r="AH25" s="421"/>
      <c r="AI25" s="592"/>
      <c r="AJ25" s="447"/>
      <c r="AK25" s="403">
        <f>((((AA25*AB25)+(AC25*AD25))+(AE25*AF25))+(AG25*AH25))+(AI25*AJ25)</f>
        <v>0</v>
      </c>
      <c r="AL25" s="602"/>
      <c r="AM25" s="478"/>
    </row>
    <row r="26" ht="15.75" customHeight="1">
      <c r="A26" s="427"/>
      <c r="B26" s="657"/>
      <c r="C26" s="332"/>
      <c r="D26" s="657"/>
      <c r="E26" s="101"/>
      <c r="F26" s="657"/>
      <c r="G26" s="62"/>
      <c r="H26" s="657"/>
      <c r="I26" s="322"/>
      <c r="J26" s="403">
        <f>(((B26*C26)+(D26*E26))+(F26*G26))+(H26*I26)</f>
        <v>0</v>
      </c>
      <c r="K26" s="46"/>
      <c r="L26" s="118"/>
      <c r="M26" s="657"/>
      <c r="N26" s="497"/>
      <c r="O26" s="657"/>
      <c r="P26" s="614"/>
      <c r="Q26" s="403">
        <f>(M26*N26)+(O26*P26)</f>
        <v>0</v>
      </c>
      <c r="R26" s="46"/>
      <c r="S26" s="655"/>
      <c r="T26" s="260"/>
      <c r="U26" s="608">
        <v>150</v>
      </c>
      <c r="V26" s="260"/>
      <c r="W26" s="206">
        <v>500</v>
      </c>
      <c r="X26" s="403">
        <f>(T26*U26)+(V26*W26)</f>
        <v>0</v>
      </c>
      <c r="Y26" s="122"/>
      <c r="Z26" s="655"/>
      <c r="AA26" s="402"/>
      <c r="AB26" s="172"/>
      <c r="AC26" s="402"/>
      <c r="AD26" s="385"/>
      <c r="AE26" s="402"/>
      <c r="AF26" s="62"/>
      <c r="AG26" s="402"/>
      <c r="AH26" s="421"/>
      <c r="AI26" s="402"/>
      <c r="AJ26" s="447"/>
      <c r="AK26" s="403">
        <f>((((AA26*AB26)+(AC26*AD26))+(AE26*AF26))+(AG26*AH26))+(AI26*AJ26)</f>
        <v>0</v>
      </c>
      <c r="AL26" s="602"/>
      <c r="AM26" s="478"/>
    </row>
    <row r="27" ht="15.75" customHeight="1">
      <c r="A27" s="427"/>
      <c r="B27" s="149"/>
      <c r="C27" s="332"/>
      <c r="D27" s="149"/>
      <c r="E27" s="101"/>
      <c r="F27" s="149"/>
      <c r="G27" s="62"/>
      <c r="H27" s="149"/>
      <c r="I27" s="322"/>
      <c r="J27" s="403">
        <f>(((B27*C27)+(D27*E27))+(F27*G27))+(H27*I27)</f>
        <v>0</v>
      </c>
      <c r="K27" s="46"/>
      <c r="L27" s="118"/>
      <c r="M27" s="149"/>
      <c r="N27" s="497"/>
      <c r="O27" s="149"/>
      <c r="P27" s="614"/>
      <c r="Q27" s="403">
        <f>(M27*N27)+(O27*P27)</f>
        <v>0</v>
      </c>
      <c r="R27" s="46"/>
      <c r="S27" s="655"/>
      <c r="T27" s="498"/>
      <c r="U27" s="608">
        <v>150</v>
      </c>
      <c r="V27" s="498"/>
      <c r="W27" s="206">
        <v>500</v>
      </c>
      <c r="X27" s="403">
        <f>(T27*U27)+(V27*W27)</f>
        <v>0</v>
      </c>
      <c r="Y27" s="122"/>
      <c r="Z27" s="655"/>
      <c r="AA27" s="592"/>
      <c r="AB27" s="172"/>
      <c r="AC27" s="592"/>
      <c r="AD27" s="385"/>
      <c r="AE27" s="592"/>
      <c r="AF27" s="62"/>
      <c r="AG27" s="592"/>
      <c r="AH27" s="421"/>
      <c r="AI27" s="592"/>
      <c r="AJ27" s="447"/>
      <c r="AK27" s="403">
        <f>((((AA27*AB27)+(AC27*AD27))+(AE27*AF27))+(AG27*AH27))+(AI27*AJ27)</f>
        <v>0</v>
      </c>
      <c r="AL27" s="602"/>
      <c r="AM27" s="478"/>
    </row>
    <row r="28" ht="15.75" customHeight="1">
      <c r="A28" s="427"/>
      <c r="B28" s="657"/>
      <c r="C28" s="332"/>
      <c r="D28" s="657"/>
      <c r="E28" s="101"/>
      <c r="F28" s="657"/>
      <c r="G28" s="62"/>
      <c r="H28" s="657"/>
      <c r="I28" s="322"/>
      <c r="J28" s="403">
        <f>(((B28*C28)+(D28*E28))+(F28*G28))+(H28*I28)</f>
        <v>0</v>
      </c>
      <c r="K28" s="46"/>
      <c r="L28" s="118"/>
      <c r="M28" s="657"/>
      <c r="N28" s="497"/>
      <c r="O28" s="657"/>
      <c r="P28" s="614"/>
      <c r="Q28" s="403">
        <f>(M28*N28)+(O28*P28)</f>
        <v>0</v>
      </c>
      <c r="R28" s="46"/>
      <c r="S28" s="655"/>
      <c r="T28" s="260"/>
      <c r="U28" s="608">
        <v>150</v>
      </c>
      <c r="V28" s="260"/>
      <c r="W28" s="206">
        <v>500</v>
      </c>
      <c r="X28" s="403">
        <f>(T28*U28)+(V28*W28)</f>
        <v>0</v>
      </c>
      <c r="Y28" s="122"/>
      <c r="Z28" s="655"/>
      <c r="AA28" s="402"/>
      <c r="AB28" s="172"/>
      <c r="AC28" s="402"/>
      <c r="AD28" s="385"/>
      <c r="AE28" s="402"/>
      <c r="AF28" s="62"/>
      <c r="AG28" s="402"/>
      <c r="AH28" s="421"/>
      <c r="AI28" s="402"/>
      <c r="AJ28" s="447"/>
      <c r="AK28" s="403">
        <f>((((AA28*AB28)+(AC28*AD28))+(AE28*AF28))+(AG28*AH28))+(AI28*AJ28)</f>
        <v>0</v>
      </c>
      <c r="AL28" s="602"/>
      <c r="AM28" s="478"/>
    </row>
    <row r="29" ht="15.75" customHeight="1">
      <c r="A29" s="427"/>
      <c r="B29" s="149"/>
      <c r="C29" s="332"/>
      <c r="D29" s="149"/>
      <c r="E29" s="101"/>
      <c r="F29" s="149"/>
      <c r="G29" s="62"/>
      <c r="H29" s="149"/>
      <c r="I29" s="322"/>
      <c r="J29" s="403">
        <f>(((B29*C29)+(D29*E29))+(F29*G29))+(H29*I29)</f>
        <v>0</v>
      </c>
      <c r="K29" s="46"/>
      <c r="L29" s="118"/>
      <c r="M29" s="149"/>
      <c r="N29" s="497"/>
      <c r="O29" s="149"/>
      <c r="P29" s="614"/>
      <c r="Q29" s="403">
        <f>(M29*N29)+(O29*P29)</f>
        <v>0</v>
      </c>
      <c r="R29" s="46"/>
      <c r="S29" s="655"/>
      <c r="T29" s="498"/>
      <c r="U29" s="608">
        <v>150</v>
      </c>
      <c r="V29" s="498"/>
      <c r="W29" s="206">
        <v>500</v>
      </c>
      <c r="X29" s="403">
        <f>(T29*U29)+(V29*W29)</f>
        <v>0</v>
      </c>
      <c r="Y29" s="122"/>
      <c r="Z29" s="655"/>
      <c r="AA29" s="592"/>
      <c r="AB29" s="172"/>
      <c r="AC29" s="592"/>
      <c r="AD29" s="385"/>
      <c r="AE29" s="592"/>
      <c r="AF29" s="62"/>
      <c r="AG29" s="592"/>
      <c r="AH29" s="421"/>
      <c r="AI29" s="592"/>
      <c r="AJ29" s="447"/>
      <c r="AK29" s="403">
        <f>((((AA29*AB29)+(AC29*AD29))+(AE29*AF29))+(AG29*AH29))+(AI29*AJ29)</f>
        <v>0</v>
      </c>
      <c r="AL29" s="602"/>
      <c r="AM29" s="478"/>
    </row>
    <row r="30" ht="15.75" customHeight="1">
      <c r="A30" s="427"/>
      <c r="B30" s="657"/>
      <c r="C30" s="332"/>
      <c r="D30" s="657"/>
      <c r="E30" s="101"/>
      <c r="F30" s="657"/>
      <c r="G30" s="62"/>
      <c r="H30" s="657"/>
      <c r="I30" s="322"/>
      <c r="J30" s="403">
        <f>(((B30*C30)+(D30*E30))+(F30*G30))+(H30*I30)</f>
        <v>0</v>
      </c>
      <c r="K30" s="46"/>
      <c r="L30" s="118"/>
      <c r="M30" s="657"/>
      <c r="N30" s="497"/>
      <c r="O30" s="657"/>
      <c r="P30" s="614"/>
      <c r="Q30" s="403">
        <f>(M30*N30)+(O30*P30)</f>
        <v>0</v>
      </c>
      <c r="R30" s="46"/>
      <c r="S30" s="655"/>
      <c r="T30" s="260"/>
      <c r="U30" s="608">
        <v>150</v>
      </c>
      <c r="V30" s="260"/>
      <c r="W30" s="206">
        <v>500</v>
      </c>
      <c r="X30" s="403">
        <f>(T30*U30)+(V30*W30)</f>
        <v>0</v>
      </c>
      <c r="Y30" s="122"/>
      <c r="Z30" s="655"/>
      <c r="AA30" s="402"/>
      <c r="AB30" s="172"/>
      <c r="AC30" s="402"/>
      <c r="AD30" s="385"/>
      <c r="AE30" s="402"/>
      <c r="AF30" s="62"/>
      <c r="AG30" s="402"/>
      <c r="AH30" s="421"/>
      <c r="AI30" s="402"/>
      <c r="AJ30" s="447"/>
      <c r="AK30" s="403">
        <f>((((AA30*AB30)+(AC30*AD30))+(AE30*AF30))+(AG30*AH30))+(AI30*AJ30)</f>
        <v>0</v>
      </c>
      <c r="AL30" s="602"/>
      <c r="AM30" s="478"/>
    </row>
    <row r="31" ht="15.75" customHeight="1">
      <c r="A31" s="427"/>
      <c r="B31" s="149"/>
      <c r="C31" s="332"/>
      <c r="D31" s="149"/>
      <c r="E31" s="101"/>
      <c r="F31" s="149"/>
      <c r="G31" s="62"/>
      <c r="H31" s="149"/>
      <c r="I31" s="322"/>
      <c r="J31" s="403">
        <f>(((B31*C31)+(D31*E31))+(F31*G31))+(H31*I31)</f>
        <v>0</v>
      </c>
      <c r="K31" s="46"/>
      <c r="L31" s="118"/>
      <c r="M31" s="149"/>
      <c r="N31" s="497"/>
      <c r="O31" s="149"/>
      <c r="P31" s="614"/>
      <c r="Q31" s="403">
        <f>(M31*N31)+(O31*P31)</f>
        <v>0</v>
      </c>
      <c r="R31" s="46"/>
      <c r="S31" s="655"/>
      <c r="T31" s="498"/>
      <c r="U31" s="608">
        <v>150</v>
      </c>
      <c r="V31" s="498"/>
      <c r="W31" s="206">
        <v>500</v>
      </c>
      <c r="X31" s="403">
        <f>(T31*U31)+(V31*W31)</f>
        <v>0</v>
      </c>
      <c r="Y31" s="122"/>
      <c r="Z31" s="655"/>
      <c r="AA31" s="592"/>
      <c r="AB31" s="172"/>
      <c r="AC31" s="592"/>
      <c r="AD31" s="385"/>
      <c r="AE31" s="592"/>
      <c r="AF31" s="62"/>
      <c r="AG31" s="592"/>
      <c r="AH31" s="421"/>
      <c r="AI31" s="592"/>
      <c r="AJ31" s="447"/>
      <c r="AK31" s="403">
        <f>((((AA31*AB31)+(AC31*AD31))+(AE31*AF31))+(AG31*AH31))+(AI31*AJ31)</f>
        <v>0</v>
      </c>
      <c r="AL31" s="602"/>
      <c r="AM31" s="478"/>
    </row>
    <row r="32" ht="15.75" customHeight="1">
      <c r="A32" s="427"/>
      <c r="B32" s="657"/>
      <c r="C32" s="332"/>
      <c r="D32" s="657"/>
      <c r="E32" s="101"/>
      <c r="F32" s="657"/>
      <c r="G32" s="62"/>
      <c r="H32" s="657"/>
      <c r="I32" s="322"/>
      <c r="J32" s="403">
        <f>(((B32*C32)+(D32*E32))+(F32*G32))+(H32*I32)</f>
        <v>0</v>
      </c>
      <c r="K32" s="46"/>
      <c r="L32" s="118"/>
      <c r="M32" s="657"/>
      <c r="N32" s="497"/>
      <c r="O32" s="657"/>
      <c r="P32" s="614"/>
      <c r="Q32" s="403">
        <f>(M32*N32)+(O32*P32)</f>
        <v>0</v>
      </c>
      <c r="R32" s="46"/>
      <c r="S32" s="655"/>
      <c r="T32" s="260"/>
      <c r="U32" s="608">
        <v>150</v>
      </c>
      <c r="V32" s="260"/>
      <c r="W32" s="206">
        <v>500</v>
      </c>
      <c r="X32" s="403">
        <f>(T32*U32)+(V32*W32)</f>
        <v>0</v>
      </c>
      <c r="Y32" s="122"/>
      <c r="Z32" s="655"/>
      <c r="AA32" s="402"/>
      <c r="AB32" s="172"/>
      <c r="AC32" s="402"/>
      <c r="AD32" s="385"/>
      <c r="AE32" s="402"/>
      <c r="AF32" s="62"/>
      <c r="AG32" s="402"/>
      <c r="AH32" s="421"/>
      <c r="AI32" s="402"/>
      <c r="AJ32" s="447"/>
      <c r="AK32" s="403">
        <f>((((AA32*AB32)+(AC32*AD32))+(AE32*AF32))+(AG32*AH32))+(AI32*AJ32)</f>
        <v>0</v>
      </c>
      <c r="AL32" s="602"/>
      <c r="AM32" s="478"/>
    </row>
    <row r="33" ht="15.75" customHeight="1">
      <c r="A33" s="427"/>
      <c r="B33" s="149"/>
      <c r="C33" s="332"/>
      <c r="D33" s="149"/>
      <c r="E33" s="101"/>
      <c r="F33" s="149"/>
      <c r="G33" s="62"/>
      <c r="H33" s="149"/>
      <c r="I33" s="322"/>
      <c r="J33" s="403">
        <f>(((B33*C33)+(D33*E33))+(F33*G33))+(H33*I33)</f>
        <v>0</v>
      </c>
      <c r="K33" s="46"/>
      <c r="L33" s="118"/>
      <c r="M33" s="149"/>
      <c r="N33" s="497"/>
      <c r="O33" s="149"/>
      <c r="P33" s="614"/>
      <c r="Q33" s="403">
        <f>(M33*N33)+(O33*P33)</f>
        <v>0</v>
      </c>
      <c r="R33" s="46"/>
      <c r="S33" s="655"/>
      <c r="T33" s="498"/>
      <c r="U33" s="608">
        <v>150</v>
      </c>
      <c r="V33" s="498"/>
      <c r="W33" s="206">
        <v>500</v>
      </c>
      <c r="X33" s="403">
        <f>(T33*U33)+(V33*W33)</f>
        <v>0</v>
      </c>
      <c r="Y33" s="122"/>
      <c r="Z33" s="655"/>
      <c r="AA33" s="592"/>
      <c r="AB33" s="172"/>
      <c r="AC33" s="592"/>
      <c r="AD33" s="385"/>
      <c r="AE33" s="592"/>
      <c r="AF33" s="62"/>
      <c r="AG33" s="592"/>
      <c r="AH33" s="421"/>
      <c r="AI33" s="592"/>
      <c r="AJ33" s="447"/>
      <c r="AK33" s="403">
        <f>((((AA33*AB33)+(AC33*AD33))+(AE33*AF33))+(AG33*AH33))+(AI33*AJ33)</f>
        <v>0</v>
      </c>
      <c r="AL33" s="602"/>
      <c r="AM33" s="478"/>
    </row>
    <row r="34" ht="15.75" customHeight="1">
      <c r="A34" s="427"/>
      <c r="B34" s="657"/>
      <c r="C34" s="332"/>
      <c r="D34" s="657"/>
      <c r="E34" s="101"/>
      <c r="F34" s="657"/>
      <c r="G34" s="62"/>
      <c r="H34" s="657"/>
      <c r="I34" s="322"/>
      <c r="J34" s="403">
        <f>(((B34*C34)+(D34*E34))+(F34*G34))+(H34*I34)</f>
        <v>0</v>
      </c>
      <c r="K34" s="46"/>
      <c r="L34" s="118"/>
      <c r="M34" s="657"/>
      <c r="N34" s="497"/>
      <c r="O34" s="657"/>
      <c r="P34" s="614"/>
      <c r="Q34" s="403">
        <f>(M34*N34)+(O34*P34)</f>
        <v>0</v>
      </c>
      <c r="R34" s="46"/>
      <c r="S34" s="655"/>
      <c r="T34" s="260"/>
      <c r="U34" s="608">
        <v>150</v>
      </c>
      <c r="V34" s="260"/>
      <c r="W34" s="206">
        <v>500</v>
      </c>
      <c r="X34" s="403">
        <f>(T34*U34)+(V34*W34)</f>
        <v>0</v>
      </c>
      <c r="Y34" s="122"/>
      <c r="Z34" s="655"/>
      <c r="AA34" s="402"/>
      <c r="AB34" s="172"/>
      <c r="AC34" s="402"/>
      <c r="AD34" s="385"/>
      <c r="AE34" s="402"/>
      <c r="AF34" s="62"/>
      <c r="AG34" s="402"/>
      <c r="AH34" s="421"/>
      <c r="AI34" s="402"/>
      <c r="AJ34" s="447"/>
      <c r="AK34" s="403">
        <f>((((AA34*AB34)+(AC34*AD34))+(AE34*AF34))+(AG34*AH34))+(AI34*AJ34)</f>
        <v>0</v>
      </c>
      <c r="AL34" s="602"/>
      <c r="AM34" s="478"/>
    </row>
    <row r="35" ht="15.75" customHeight="1">
      <c r="A35" s="427"/>
      <c r="B35" s="149"/>
      <c r="C35" s="332"/>
      <c r="D35" s="149"/>
      <c r="E35" s="101"/>
      <c r="F35" s="149"/>
      <c r="G35" s="62"/>
      <c r="H35" s="149"/>
      <c r="I35" s="322"/>
      <c r="J35" s="403">
        <f>(((B35*C35)+(D35*E35))+(F35*G35))+(H35*I35)</f>
        <v>0</v>
      </c>
      <c r="K35" s="46"/>
      <c r="L35" s="118"/>
      <c r="M35" s="149"/>
      <c r="N35" s="497"/>
      <c r="O35" s="149"/>
      <c r="P35" s="614"/>
      <c r="Q35" s="403">
        <f>(M35*N35)+(O35*P35)</f>
        <v>0</v>
      </c>
      <c r="R35" s="46"/>
      <c r="S35" s="655"/>
      <c r="T35" s="498"/>
      <c r="U35" s="608">
        <v>150</v>
      </c>
      <c r="V35" s="498"/>
      <c r="W35" s="502">
        <v>500</v>
      </c>
      <c r="X35" s="403">
        <f>(T35*U35)+(V35*W35)</f>
        <v>0</v>
      </c>
      <c r="Y35" s="122"/>
      <c r="Z35" s="655"/>
      <c r="AA35" s="592"/>
      <c r="AB35" s="172"/>
      <c r="AC35" s="592"/>
      <c r="AD35" s="385"/>
      <c r="AE35" s="592"/>
      <c r="AF35" s="62"/>
      <c r="AG35" s="592"/>
      <c r="AH35" s="421"/>
      <c r="AI35" s="592"/>
      <c r="AJ35" s="447"/>
      <c r="AK35" s="403">
        <f>((((AA35*AB35)+(AC35*AD35))+(AE35*AF35))+(AG35*AH35))+(AI35*AJ35)</f>
        <v>0</v>
      </c>
      <c r="AL35" s="602"/>
      <c r="AM35" s="478"/>
    </row>
    <row r="36" ht="15.75" customHeight="1">
      <c r="A36" s="427"/>
      <c r="B36" s="657"/>
      <c r="C36" s="332"/>
      <c r="D36" s="657"/>
      <c r="E36" s="101"/>
      <c r="F36" s="657"/>
      <c r="G36" s="62"/>
      <c r="H36" s="657"/>
      <c r="I36" s="322"/>
      <c r="J36" s="403">
        <f>(((B36*C36)+(D36*E36))+(F36*G36))+(H36*I36)</f>
        <v>0</v>
      </c>
      <c r="K36" s="46"/>
      <c r="L36" s="118"/>
      <c r="M36" s="657"/>
      <c r="N36" s="497"/>
      <c r="O36" s="657"/>
      <c r="P36" s="614"/>
      <c r="Q36" s="403">
        <f>(M36*N36)+(O36*P36)</f>
        <v>0</v>
      </c>
      <c r="R36" s="46"/>
      <c r="S36" s="655"/>
      <c r="T36" s="260"/>
      <c r="U36" s="608">
        <v>150</v>
      </c>
      <c r="V36" s="260"/>
      <c r="W36" s="502">
        <v>500</v>
      </c>
      <c r="X36" s="403">
        <f>(T36*U36)+(V36*W36)</f>
        <v>0</v>
      </c>
      <c r="Y36" s="122"/>
      <c r="Z36" s="655"/>
      <c r="AA36" s="402"/>
      <c r="AB36" s="172"/>
      <c r="AC36" s="402"/>
      <c r="AD36" s="385"/>
      <c r="AE36" s="402"/>
      <c r="AF36" s="62"/>
      <c r="AG36" s="402"/>
      <c r="AH36" s="421"/>
      <c r="AI36" s="402"/>
      <c r="AJ36" s="447"/>
      <c r="AK36" s="403">
        <f>((((AA36*AB36)+(AC36*AD36))+(AE36*AF36))+(AG36*AH36))+(AI36*AJ36)</f>
        <v>0</v>
      </c>
      <c r="AL36" s="602"/>
      <c r="AM36" s="478"/>
    </row>
    <row r="37" ht="15.75" customHeight="1">
      <c r="A37" s="427"/>
      <c r="B37" s="149"/>
      <c r="C37" s="332"/>
      <c r="D37" s="149"/>
      <c r="E37" s="101"/>
      <c r="F37" s="149"/>
      <c r="G37" s="62"/>
      <c r="H37" s="149"/>
      <c r="I37" s="322"/>
      <c r="J37" s="403">
        <f>(((B37*C37)+(D37*E37))+(F37*G37))+(H37*I37)</f>
        <v>0</v>
      </c>
      <c r="K37" s="46"/>
      <c r="L37" s="118"/>
      <c r="M37" s="149"/>
      <c r="N37" s="497"/>
      <c r="O37" s="149"/>
      <c r="P37" s="614"/>
      <c r="Q37" s="403">
        <f>(M37*N37)+(O37*P37)</f>
        <v>0</v>
      </c>
      <c r="R37" s="46"/>
      <c r="S37" s="655"/>
      <c r="T37" s="498"/>
      <c r="U37" s="608">
        <v>150</v>
      </c>
      <c r="V37" s="498"/>
      <c r="W37" s="502">
        <v>500</v>
      </c>
      <c r="X37" s="403">
        <f>(T37*U37)+(V37*W37)</f>
        <v>0</v>
      </c>
      <c r="Y37" s="122"/>
      <c r="Z37" s="655"/>
      <c r="AA37" s="592"/>
      <c r="AB37" s="172"/>
      <c r="AC37" s="592"/>
      <c r="AD37" s="385"/>
      <c r="AE37" s="592"/>
      <c r="AF37" s="62"/>
      <c r="AG37" s="592"/>
      <c r="AH37" s="421"/>
      <c r="AI37" s="592"/>
      <c r="AJ37" s="447"/>
      <c r="AK37" s="403">
        <f>((((AA37*AB37)+(AC37*AD37))+(AE37*AF37))+(AG37*AH37))+(AI37*AJ37)</f>
        <v>0</v>
      </c>
      <c r="AL37" s="602"/>
      <c r="AM37" s="478"/>
    </row>
    <row r="38" ht="15.75" customHeight="1">
      <c r="A38" s="427"/>
      <c r="B38" s="657"/>
      <c r="C38" s="332"/>
      <c r="D38" s="657"/>
      <c r="E38" s="101"/>
      <c r="F38" s="657"/>
      <c r="G38" s="62"/>
      <c r="H38" s="657"/>
      <c r="I38" s="322"/>
      <c r="J38" s="403">
        <f>(((B38*C38)+(D38*E38))+(F38*G38))+(H38*I38)</f>
        <v>0</v>
      </c>
      <c r="K38" s="46"/>
      <c r="L38" s="118"/>
      <c r="M38" s="657"/>
      <c r="N38" s="497"/>
      <c r="O38" s="657"/>
      <c r="P38" s="614"/>
      <c r="Q38" s="403">
        <f>(M38*N38)+(O38*P38)</f>
        <v>0</v>
      </c>
      <c r="R38" s="46"/>
      <c r="S38" s="655"/>
      <c r="T38" s="260"/>
      <c r="U38" s="608">
        <v>150</v>
      </c>
      <c r="V38" s="260"/>
      <c r="W38" s="502">
        <v>500</v>
      </c>
      <c r="X38" s="403">
        <f>(T38*U38)+(V38*W38)</f>
        <v>0</v>
      </c>
      <c r="Y38" s="122"/>
      <c r="Z38" s="655"/>
      <c r="AA38" s="402"/>
      <c r="AB38" s="172"/>
      <c r="AC38" s="402"/>
      <c r="AD38" s="385"/>
      <c r="AE38" s="402"/>
      <c r="AF38" s="62"/>
      <c r="AG38" s="402"/>
      <c r="AH38" s="421"/>
      <c r="AI38" s="402"/>
      <c r="AJ38" s="447"/>
      <c r="AK38" s="403">
        <f>((((AA38*AB38)+(AC38*AD38))+(AE38*AF38))+(AG38*AH38))+(AI38*AJ38)</f>
        <v>0</v>
      </c>
      <c r="AL38" s="602"/>
      <c r="AM38" s="478"/>
    </row>
    <row r="39" ht="15.75" customHeight="1">
      <c r="A39" s="427"/>
      <c r="B39" s="149"/>
      <c r="C39" s="332"/>
      <c r="D39" s="149"/>
      <c r="E39" s="101"/>
      <c r="F39" s="149"/>
      <c r="G39" s="62"/>
      <c r="H39" s="149"/>
      <c r="I39" s="322"/>
      <c r="J39" s="403">
        <f>(((B39*C39)+(D39*E39))+(F39*G39))+(H39*I39)</f>
        <v>0</v>
      </c>
      <c r="K39" s="46"/>
      <c r="L39" s="118"/>
      <c r="M39" s="149"/>
      <c r="N39" s="497"/>
      <c r="O39" s="149"/>
      <c r="P39" s="614"/>
      <c r="Q39" s="403">
        <f>(M39*N39)+(O39*P39)</f>
        <v>0</v>
      </c>
      <c r="R39" s="46"/>
      <c r="S39" s="655"/>
      <c r="T39" s="498"/>
      <c r="U39" s="608">
        <v>150</v>
      </c>
      <c r="V39" s="498"/>
      <c r="W39" s="502">
        <v>500</v>
      </c>
      <c r="X39" s="403">
        <f>(T39*U39)+(V39*W39)</f>
        <v>0</v>
      </c>
      <c r="Y39" s="122"/>
      <c r="Z39" s="655"/>
      <c r="AA39" s="592"/>
      <c r="AB39" s="172"/>
      <c r="AC39" s="592"/>
      <c r="AD39" s="385"/>
      <c r="AE39" s="592"/>
      <c r="AF39" s="62"/>
      <c r="AG39" s="592"/>
      <c r="AH39" s="421"/>
      <c r="AI39" s="592"/>
      <c r="AJ39" s="447"/>
      <c r="AK39" s="403">
        <f>((((AA39*AB39)+(AC39*AD39))+(AE39*AF39))+(AG39*AH39))+(AI39*AJ39)</f>
        <v>0</v>
      </c>
      <c r="AL39" s="602"/>
      <c r="AM39" s="478"/>
    </row>
    <row r="40" ht="15.75" customHeight="1">
      <c r="A40" s="427"/>
      <c r="B40" s="657"/>
      <c r="C40" s="332"/>
      <c r="D40" s="657"/>
      <c r="E40" s="101"/>
      <c r="F40" s="657"/>
      <c r="G40" s="62"/>
      <c r="H40" s="657"/>
      <c r="I40" s="322"/>
      <c r="J40" s="403">
        <f>(((B40*C40)+(D40*E40))+(F40*G40))+(H40*I40)</f>
        <v>0</v>
      </c>
      <c r="K40" s="46"/>
      <c r="L40" s="118"/>
      <c r="M40" s="657"/>
      <c r="N40" s="497"/>
      <c r="O40" s="657"/>
      <c r="P40" s="614"/>
      <c r="Q40" s="403">
        <f>(M40*N40)+(O40*P40)</f>
        <v>0</v>
      </c>
      <c r="R40" s="46"/>
      <c r="S40" s="655"/>
      <c r="T40" s="260"/>
      <c r="U40" s="608">
        <v>150</v>
      </c>
      <c r="V40" s="260"/>
      <c r="W40" s="502">
        <v>500</v>
      </c>
      <c r="X40" s="403">
        <f>(T40*U40)+(V40*W40)</f>
        <v>0</v>
      </c>
      <c r="Y40" s="122"/>
      <c r="Z40" s="655"/>
      <c r="AA40" s="402"/>
      <c r="AB40" s="172"/>
      <c r="AC40" s="402"/>
      <c r="AD40" s="385"/>
      <c r="AE40" s="402"/>
      <c r="AF40" s="62"/>
      <c r="AG40" s="402"/>
      <c r="AH40" s="421"/>
      <c r="AI40" s="402"/>
      <c r="AJ40" s="447"/>
      <c r="AK40" s="403">
        <f>((((AA40*AB40)+(AC40*AD40))+(AE40*AF40))+(AG40*AH40))+(AI40*AJ40)</f>
        <v>0</v>
      </c>
      <c r="AL40" s="602"/>
      <c r="AM40" s="478"/>
    </row>
    <row r="41" ht="15.75" customHeight="1">
      <c r="A41" s="427"/>
      <c r="B41" s="149"/>
      <c r="C41" s="332"/>
      <c r="D41" s="149"/>
      <c r="E41" s="101"/>
      <c r="F41" s="149"/>
      <c r="G41" s="62"/>
      <c r="H41" s="149"/>
      <c r="I41" s="322"/>
      <c r="J41" s="403">
        <f>(((B41*C41)+(D41*E41))+(F41*G41))+(H41*I41)</f>
        <v>0</v>
      </c>
      <c r="K41" s="46"/>
      <c r="L41" s="627"/>
      <c r="M41" s="149"/>
      <c r="N41" s="497"/>
      <c r="O41" s="149"/>
      <c r="P41" s="614"/>
      <c r="Q41" s="403">
        <f>(M41*N41)+(O41*P41)</f>
        <v>0</v>
      </c>
      <c r="R41" s="46"/>
      <c r="S41" s="90"/>
      <c r="T41" s="498"/>
      <c r="U41" s="608">
        <v>150</v>
      </c>
      <c r="V41" s="498"/>
      <c r="W41" s="502">
        <v>500</v>
      </c>
      <c r="X41" s="403">
        <f>(T41*U41)+(V41*W41)</f>
        <v>0</v>
      </c>
      <c r="Y41" s="122"/>
      <c r="Z41" s="90"/>
      <c r="AA41" s="592"/>
      <c r="AB41" s="172"/>
      <c r="AC41" s="592"/>
      <c r="AD41" s="385"/>
      <c r="AE41" s="592"/>
      <c r="AF41" s="62"/>
      <c r="AG41" s="592"/>
      <c r="AH41" s="421"/>
      <c r="AI41" s="592"/>
      <c r="AJ41" s="447"/>
      <c r="AK41" s="403">
        <f>((((AA41*AB41)+(AC41*AD41))+(AE41*AF41))+(AG41*AH41))+(AI41*AJ41)</f>
        <v>0</v>
      </c>
      <c r="AL41" s="602"/>
      <c r="AM41" s="478"/>
    </row>
    <row r="42" ht="15.75" customHeight="1">
      <c r="A42" s="427"/>
      <c r="B42" s="657"/>
      <c r="C42" s="332"/>
      <c r="D42" s="657"/>
      <c r="E42" s="101"/>
      <c r="F42" s="657"/>
      <c r="G42" s="62"/>
      <c r="H42" s="657"/>
      <c r="I42" s="322"/>
      <c r="J42" s="403">
        <f>(((B42*C42)+(D42*E42))+(F42*G42))+(H42*I42)</f>
        <v>0</v>
      </c>
      <c r="K42" s="46"/>
      <c r="L42" s="233"/>
      <c r="M42" s="657"/>
      <c r="N42" s="497"/>
      <c r="O42" s="657"/>
      <c r="P42" s="614"/>
      <c r="Q42" s="403">
        <f>(M42*N42)+(O42*P42)</f>
        <v>0</v>
      </c>
      <c r="R42" s="46"/>
      <c r="S42" s="592"/>
      <c r="T42" s="260"/>
      <c r="U42" s="608">
        <v>150</v>
      </c>
      <c r="V42" s="260"/>
      <c r="W42" s="502">
        <v>500</v>
      </c>
      <c r="X42" s="403">
        <f>(T42*U42)+(V42*W42)</f>
        <v>0</v>
      </c>
      <c r="Y42" s="122"/>
      <c r="Z42" s="592"/>
      <c r="AA42" s="402"/>
      <c r="AB42" s="172"/>
      <c r="AC42" s="402"/>
      <c r="AD42" s="385"/>
      <c r="AE42" s="402"/>
      <c r="AF42" s="62"/>
      <c r="AG42" s="402"/>
      <c r="AH42" s="421"/>
      <c r="AI42" s="402"/>
      <c r="AJ42" s="447"/>
      <c r="AK42" s="403">
        <f>((((AA42*AB42)+(AC42*AD42))+(AE42*AF42))+(AG42*AH42))+(AI42*AJ42)</f>
        <v>0</v>
      </c>
      <c r="AL42" s="602"/>
      <c r="AM42" s="478"/>
    </row>
    <row r="43" ht="15.75" customHeight="1">
      <c r="A43" s="357"/>
      <c r="B43" s="374"/>
      <c r="C43" s="143"/>
      <c r="D43" s="374"/>
      <c r="E43" s="143"/>
      <c r="F43" s="374"/>
      <c r="G43" s="299"/>
      <c r="H43" s="428"/>
      <c r="I43" s="143"/>
      <c r="J43" s="347"/>
      <c r="K43" s="156"/>
      <c r="L43" s="501"/>
      <c r="M43" s="675"/>
      <c r="N43" s="19"/>
      <c r="O43" s="374"/>
      <c r="P43" s="143"/>
      <c r="Q43" s="16"/>
      <c r="R43" s="652"/>
      <c r="S43" s="299"/>
      <c r="T43" s="301"/>
      <c r="U43" s="143"/>
      <c r="V43" s="315"/>
      <c r="W43" s="143"/>
      <c r="X43" s="16"/>
      <c r="Y43" s="501"/>
      <c r="Z43" s="501"/>
      <c r="AA43" s="299"/>
      <c r="AB43" s="339"/>
      <c r="AC43" s="43"/>
      <c r="AD43" s="43"/>
      <c r="AE43" s="43"/>
      <c r="AF43" s="43"/>
      <c r="AG43" s="43"/>
      <c r="AH43" s="43"/>
      <c r="AI43" s="43"/>
      <c r="AJ43" s="43"/>
      <c r="AK43" s="554"/>
      <c r="AL43" s="692"/>
      <c r="AM43" s="585"/>
    </row>
    <row r="44" ht="15.75" customHeight="1">
      <c r="A44" s="565"/>
      <c r="B44" s="695"/>
      <c r="C44" s="626"/>
      <c r="D44" s="695"/>
      <c r="E44" s="626"/>
      <c r="F44" s="695"/>
      <c r="G44" s="308"/>
      <c r="H44" s="246"/>
      <c r="I44" s="626"/>
      <c r="J44" s="337"/>
      <c r="K44" s="418"/>
      <c r="L44" s="280"/>
      <c r="M44" s="380"/>
      <c r="N44" s="647"/>
      <c r="O44" s="695"/>
      <c r="P44" s="626"/>
      <c r="Q44" s="580"/>
      <c r="R44" s="536"/>
      <c r="S44" s="308"/>
      <c r="T44" s="420"/>
      <c r="U44" s="626"/>
      <c r="V44" s="661"/>
      <c r="W44" s="626"/>
      <c r="X44" s="580"/>
      <c r="Y44" s="375"/>
      <c r="Z44" s="375"/>
      <c r="AA44" s="308"/>
      <c r="AB44" s="275"/>
      <c r="AC44" s="506"/>
      <c r="AD44" s="506"/>
      <c r="AE44" s="506"/>
      <c r="AF44" s="506"/>
      <c r="AG44" s="506"/>
      <c r="AH44" s="506"/>
      <c r="AI44" s="506"/>
      <c r="AJ44" s="506"/>
      <c r="AK44" s="529"/>
      <c r="AL44" s="92"/>
    </row>
    <row r="45" ht="15.75" customHeight="1">
      <c r="A45" s="565"/>
      <c r="B45" s="695"/>
      <c r="C45" s="626"/>
      <c r="D45" s="695"/>
      <c r="E45" s="626"/>
      <c r="F45" s="695"/>
      <c r="G45" s="308"/>
      <c r="H45" s="246"/>
      <c r="I45" s="626"/>
      <c r="J45" s="337"/>
      <c r="K45" s="418"/>
      <c r="L45" s="280"/>
      <c r="M45" s="380"/>
      <c r="N45" s="647"/>
      <c r="O45" s="695"/>
      <c r="P45" s="626"/>
      <c r="Q45" s="580"/>
      <c r="R45" s="536"/>
      <c r="S45" s="308"/>
      <c r="T45" s="420"/>
      <c r="U45" s="626"/>
      <c r="V45" s="661"/>
      <c r="W45" s="626"/>
      <c r="X45" s="580"/>
      <c r="Y45" s="375"/>
      <c r="Z45" s="375"/>
      <c r="AA45" s="308"/>
      <c r="AB45" s="275"/>
      <c r="AC45" s="506"/>
      <c r="AD45" s="506"/>
      <c r="AE45" s="506"/>
      <c r="AF45" s="506"/>
      <c r="AG45" s="506"/>
      <c r="AH45" s="506"/>
      <c r="AI45" s="506"/>
      <c r="AJ45" s="506"/>
      <c r="AK45" s="529"/>
      <c r="AL45" s="92"/>
    </row>
    <row r="46" ht="15.75" customHeight="1">
      <c r="A46" s="565"/>
      <c r="B46" s="695"/>
      <c r="C46" s="626"/>
      <c r="D46" s="695"/>
      <c r="E46" s="626"/>
      <c r="F46" s="695"/>
      <c r="G46" s="308"/>
      <c r="H46" s="246"/>
      <c r="I46" s="626"/>
      <c r="J46" s="337"/>
      <c r="K46" s="418"/>
      <c r="L46" s="280"/>
      <c r="M46" s="380"/>
      <c r="N46" s="647"/>
      <c r="O46" s="695"/>
      <c r="P46" s="626"/>
      <c r="Q46" s="580"/>
      <c r="R46" s="536"/>
      <c r="S46" s="308"/>
      <c r="T46" s="420"/>
      <c r="U46" s="626"/>
      <c r="V46" s="661"/>
      <c r="W46" s="626"/>
      <c r="X46" s="580"/>
      <c r="Y46" s="375"/>
      <c r="Z46" s="375"/>
      <c r="AA46" s="308"/>
      <c r="AB46" s="275"/>
      <c r="AC46" s="506"/>
      <c r="AD46" s="506"/>
      <c r="AE46" s="506"/>
      <c r="AF46" s="506"/>
      <c r="AG46" s="506"/>
      <c r="AH46" s="506"/>
      <c r="AI46" s="506"/>
      <c r="AJ46" s="506"/>
      <c r="AK46" s="529"/>
      <c r="AL46" s="92"/>
    </row>
    <row r="47" ht="15.75" customHeight="1">
      <c r="A47" s="565"/>
      <c r="B47" s="695"/>
      <c r="C47" s="626"/>
      <c r="D47" s="695"/>
      <c r="E47" s="626"/>
      <c r="F47" s="695"/>
      <c r="G47" s="308"/>
      <c r="H47" s="246"/>
      <c r="I47" s="626"/>
      <c r="J47" s="337"/>
      <c r="K47" s="418"/>
      <c r="L47" s="280"/>
      <c r="M47" s="380"/>
      <c r="N47" s="647"/>
      <c r="O47" s="695"/>
      <c r="P47" s="626"/>
      <c r="Q47" s="580"/>
      <c r="R47" s="536"/>
      <c r="S47" s="308"/>
      <c r="T47" s="420"/>
      <c r="U47" s="626"/>
      <c r="V47" s="661"/>
      <c r="W47" s="626"/>
      <c r="X47" s="580"/>
      <c r="Y47" s="375"/>
      <c r="Z47" s="375"/>
      <c r="AA47" s="308"/>
      <c r="AB47" s="275"/>
      <c r="AC47" s="506"/>
      <c r="AD47" s="506"/>
      <c r="AE47" s="506"/>
      <c r="AF47" s="506"/>
      <c r="AG47" s="506"/>
      <c r="AH47" s="506"/>
      <c r="AI47" s="506"/>
      <c r="AJ47" s="506"/>
      <c r="AK47" s="529"/>
      <c r="AL47" s="92"/>
    </row>
    <row r="48" ht="15.75" customHeight="1">
      <c r="A48" s="565"/>
      <c r="B48" s="695"/>
      <c r="C48" s="626"/>
      <c r="D48" s="695"/>
      <c r="E48" s="626"/>
      <c r="F48" s="695"/>
      <c r="G48" s="308"/>
      <c r="H48" s="246"/>
      <c r="I48" s="626"/>
      <c r="J48" s="337"/>
      <c r="K48" s="418"/>
      <c r="L48" s="280"/>
      <c r="M48" s="380"/>
      <c r="N48" s="647"/>
      <c r="O48" s="695"/>
      <c r="P48" s="626"/>
      <c r="Q48" s="580"/>
      <c r="R48" s="536"/>
      <c r="S48" s="308"/>
      <c r="T48" s="420"/>
      <c r="U48" s="626"/>
      <c r="V48" s="661"/>
      <c r="W48" s="626"/>
      <c r="X48" s="580"/>
      <c r="Y48" s="375"/>
      <c r="Z48" s="375"/>
      <c r="AA48" s="308"/>
      <c r="AB48" s="275"/>
      <c r="AC48" s="506"/>
      <c r="AD48" s="506"/>
      <c r="AE48" s="506"/>
      <c r="AF48" s="506"/>
      <c r="AG48" s="506"/>
      <c r="AH48" s="506"/>
      <c r="AI48" s="506"/>
      <c r="AJ48" s="506"/>
      <c r="AK48" s="529"/>
      <c r="AL48" s="92"/>
    </row>
    <row r="49" ht="15.75" customHeight="1">
      <c r="A49" s="565"/>
      <c r="B49" s="695"/>
      <c r="C49" s="626"/>
      <c r="D49" s="695"/>
      <c r="E49" s="626"/>
      <c r="F49" s="695"/>
      <c r="G49" s="308"/>
      <c r="H49" s="246"/>
      <c r="I49" s="626"/>
      <c r="J49" s="337"/>
      <c r="K49" s="418"/>
      <c r="L49" s="280"/>
      <c r="M49" s="380"/>
      <c r="N49" s="647"/>
      <c r="O49" s="695"/>
      <c r="P49" s="626"/>
      <c r="Q49" s="580"/>
      <c r="R49" s="536"/>
      <c r="S49" s="308"/>
      <c r="T49" s="420"/>
      <c r="U49" s="626"/>
      <c r="V49" s="661"/>
      <c r="W49" s="626"/>
      <c r="X49" s="580"/>
      <c r="Y49" s="375"/>
      <c r="Z49" s="375"/>
      <c r="AA49" s="308"/>
      <c r="AB49" s="275"/>
      <c r="AC49" s="506"/>
      <c r="AD49" s="506"/>
      <c r="AE49" s="506"/>
      <c r="AF49" s="506"/>
      <c r="AG49" s="506"/>
      <c r="AH49" s="506"/>
      <c r="AI49" s="506"/>
      <c r="AJ49" s="506"/>
      <c r="AK49" s="529"/>
      <c r="AL49" s="92"/>
    </row>
    <row r="50" ht="15.75" customHeight="1">
      <c r="A50" s="565"/>
      <c r="B50" s="695"/>
      <c r="C50" s="626"/>
      <c r="D50" s="695"/>
      <c r="E50" s="626"/>
      <c r="F50" s="695"/>
      <c r="G50" s="308"/>
      <c r="H50" s="246"/>
      <c r="I50" s="626"/>
      <c r="J50" s="337"/>
      <c r="K50" s="418"/>
      <c r="L50" s="280"/>
      <c r="M50" s="380"/>
      <c r="N50" s="647"/>
      <c r="O50" s="695"/>
      <c r="P50" s="626"/>
      <c r="Q50" s="580"/>
      <c r="R50" s="536"/>
      <c r="S50" s="308"/>
      <c r="T50" s="420"/>
      <c r="U50" s="626"/>
      <c r="V50" s="661"/>
      <c r="W50" s="626"/>
      <c r="X50" s="580"/>
      <c r="Y50" s="375"/>
      <c r="Z50" s="375"/>
      <c r="AA50" s="308"/>
      <c r="AB50" s="275"/>
      <c r="AC50" s="506"/>
      <c r="AD50" s="506"/>
      <c r="AE50" s="506"/>
      <c r="AF50" s="506"/>
      <c r="AG50" s="506"/>
      <c r="AH50" s="506"/>
      <c r="AI50" s="506"/>
      <c r="AJ50" s="506"/>
      <c r="AK50" s="529"/>
      <c r="AL50" s="92"/>
    </row>
    <row r="51" ht="15.75" customHeight="1">
      <c r="A51" s="565"/>
      <c r="B51" s="695"/>
      <c r="C51" s="626"/>
      <c r="D51" s="695"/>
      <c r="E51" s="626"/>
      <c r="F51" s="695"/>
      <c r="G51" s="308"/>
      <c r="H51" s="246"/>
      <c r="I51" s="626"/>
      <c r="J51" s="337"/>
      <c r="K51" s="418"/>
      <c r="L51" s="280"/>
      <c r="M51" s="380"/>
      <c r="N51" s="647"/>
      <c r="O51" s="695"/>
      <c r="P51" s="626"/>
      <c r="Q51" s="580"/>
      <c r="R51" s="536"/>
      <c r="S51" s="308"/>
      <c r="T51" s="420"/>
      <c r="U51" s="626"/>
      <c r="V51" s="661"/>
      <c r="W51" s="626"/>
      <c r="X51" s="580"/>
      <c r="Y51" s="375"/>
      <c r="Z51" s="375"/>
      <c r="AA51" s="308"/>
      <c r="AB51" s="275"/>
      <c r="AC51" s="506"/>
      <c r="AD51" s="506"/>
      <c r="AE51" s="506"/>
      <c r="AF51" s="506"/>
      <c r="AG51" s="506"/>
      <c r="AH51" s="506"/>
      <c r="AI51" s="506"/>
      <c r="AJ51" s="506"/>
      <c r="AK51" s="529"/>
      <c r="AL51" s="92"/>
    </row>
    <row r="52" ht="15.75" customHeight="1">
      <c r="A52" s="565"/>
      <c r="B52" s="695"/>
      <c r="C52" s="626"/>
      <c r="D52" s="695"/>
      <c r="E52" s="626"/>
      <c r="F52" s="695"/>
      <c r="G52" s="308"/>
      <c r="H52" s="246"/>
      <c r="I52" s="626"/>
      <c r="J52" s="337"/>
      <c r="K52" s="418"/>
      <c r="L52" s="280"/>
      <c r="M52" s="380"/>
      <c r="N52" s="647"/>
      <c r="O52" s="695"/>
      <c r="P52" s="626"/>
      <c r="Q52" s="580"/>
      <c r="R52" s="536"/>
      <c r="S52" s="308"/>
      <c r="T52" s="420"/>
      <c r="U52" s="626"/>
      <c r="V52" s="661"/>
      <c r="W52" s="626"/>
      <c r="X52" s="580"/>
      <c r="Y52" s="375"/>
      <c r="Z52" s="375"/>
      <c r="AA52" s="308"/>
      <c r="AB52" s="275"/>
      <c r="AC52" s="506"/>
      <c r="AD52" s="506"/>
      <c r="AE52" s="506"/>
      <c r="AF52" s="506"/>
      <c r="AG52" s="506"/>
      <c r="AH52" s="506"/>
      <c r="AI52" s="506"/>
      <c r="AJ52" s="506"/>
      <c r="AK52" s="529"/>
      <c r="AL52" s="92"/>
    </row>
    <row r="53" ht="15.75" customHeight="1">
      <c r="A53" s="565"/>
      <c r="B53" s="695"/>
      <c r="C53" s="626"/>
      <c r="D53" s="695"/>
      <c r="E53" s="626"/>
      <c r="F53" s="695"/>
      <c r="G53" s="308"/>
      <c r="H53" s="246"/>
      <c r="I53" s="626"/>
      <c r="J53" s="337"/>
      <c r="K53" s="418"/>
      <c r="L53" s="280"/>
      <c r="M53" s="380"/>
      <c r="N53" s="647"/>
      <c r="O53" s="695"/>
      <c r="P53" s="626"/>
      <c r="Q53" s="580"/>
      <c r="R53" s="536"/>
      <c r="S53" s="308"/>
      <c r="T53" s="420"/>
      <c r="U53" s="626"/>
      <c r="V53" s="661"/>
      <c r="W53" s="626"/>
      <c r="X53" s="580"/>
      <c r="Y53" s="375"/>
      <c r="Z53" s="375"/>
      <c r="AA53" s="308"/>
      <c r="AB53" s="275"/>
      <c r="AC53" s="506"/>
      <c r="AD53" s="506"/>
      <c r="AE53" s="506"/>
      <c r="AF53" s="506"/>
      <c r="AG53" s="506"/>
      <c r="AH53" s="506"/>
      <c r="AI53" s="506"/>
      <c r="AJ53" s="506"/>
      <c r="AK53" s="529"/>
      <c r="AL53" s="92"/>
    </row>
    <row r="54" ht="15.75" customHeight="1">
      <c r="A54" s="565"/>
      <c r="B54" s="695"/>
      <c r="C54" s="626"/>
      <c r="D54" s="695"/>
      <c r="E54" s="626"/>
      <c r="F54" s="695"/>
      <c r="G54" s="308"/>
      <c r="H54" s="246"/>
      <c r="I54" s="626"/>
      <c r="J54" s="337"/>
      <c r="K54" s="418"/>
      <c r="L54" s="280"/>
      <c r="M54" s="380"/>
      <c r="N54" s="647"/>
      <c r="O54" s="695"/>
      <c r="P54" s="626"/>
      <c r="Q54" s="580"/>
      <c r="R54" s="536"/>
      <c r="S54" s="308"/>
      <c r="T54" s="420"/>
      <c r="U54" s="626"/>
      <c r="V54" s="661"/>
      <c r="W54" s="626"/>
      <c r="X54" s="580"/>
      <c r="Y54" s="375"/>
      <c r="Z54" s="375"/>
      <c r="AA54" s="308"/>
      <c r="AB54" s="275"/>
      <c r="AC54" s="506"/>
      <c r="AD54" s="506"/>
      <c r="AE54" s="506"/>
      <c r="AF54" s="506"/>
      <c r="AG54" s="506"/>
      <c r="AH54" s="506"/>
      <c r="AI54" s="506"/>
      <c r="AJ54" s="506"/>
      <c r="AK54" s="529"/>
      <c r="AL54" s="92"/>
    </row>
    <row r="55" ht="15.75" customHeight="1">
      <c r="A55" s="565"/>
      <c r="B55" s="695"/>
      <c r="C55" s="626"/>
      <c r="D55" s="695"/>
      <c r="E55" s="626"/>
      <c r="F55" s="695"/>
      <c r="G55" s="308"/>
      <c r="H55" s="246"/>
      <c r="I55" s="626"/>
      <c r="J55" s="337"/>
      <c r="K55" s="418"/>
      <c r="L55" s="280"/>
      <c r="M55" s="380"/>
      <c r="N55" s="647"/>
      <c r="O55" s="695"/>
      <c r="P55" s="626"/>
      <c r="Q55" s="580"/>
      <c r="R55" s="536"/>
      <c r="S55" s="308"/>
      <c r="T55" s="420"/>
      <c r="U55" s="626"/>
      <c r="V55" s="661"/>
      <c r="W55" s="626"/>
      <c r="X55" s="580"/>
      <c r="Y55" s="375"/>
      <c r="Z55" s="375"/>
      <c r="AA55" s="308"/>
      <c r="AB55" s="275"/>
      <c r="AC55" s="506"/>
      <c r="AD55" s="506"/>
      <c r="AE55" s="506"/>
      <c r="AF55" s="506"/>
      <c r="AG55" s="506"/>
      <c r="AH55" s="506"/>
      <c r="AI55" s="506"/>
      <c r="AJ55" s="506"/>
      <c r="AK55" s="529"/>
      <c r="AL55" s="92"/>
    </row>
    <row r="56" ht="15.75" customHeight="1">
      <c r="A56" s="565"/>
      <c r="B56" s="695"/>
      <c r="C56" s="626"/>
      <c r="D56" s="695"/>
      <c r="E56" s="626"/>
      <c r="F56" s="695"/>
      <c r="G56" s="308"/>
      <c r="H56" s="246"/>
      <c r="I56" s="626"/>
      <c r="J56" s="337"/>
      <c r="K56" s="418"/>
      <c r="L56" s="280"/>
      <c r="M56" s="380"/>
      <c r="N56" s="647"/>
      <c r="O56" s="695"/>
      <c r="P56" s="626"/>
      <c r="Q56" s="580"/>
      <c r="R56" s="536"/>
      <c r="S56" s="308"/>
      <c r="T56" s="420"/>
      <c r="U56" s="626"/>
      <c r="V56" s="661"/>
      <c r="W56" s="626"/>
      <c r="X56" s="580"/>
      <c r="Y56" s="375"/>
      <c r="Z56" s="375"/>
      <c r="AA56" s="308"/>
      <c r="AB56" s="275"/>
      <c r="AC56" s="506"/>
      <c r="AD56" s="506"/>
      <c r="AE56" s="506"/>
      <c r="AF56" s="506"/>
      <c r="AG56" s="506"/>
      <c r="AH56" s="506"/>
      <c r="AI56" s="506"/>
      <c r="AJ56" s="506"/>
      <c r="AK56" s="529"/>
      <c r="AL56" s="92"/>
    </row>
    <row r="57" ht="15.75" customHeight="1">
      <c r="A57" s="565"/>
      <c r="B57" s="695"/>
      <c r="C57" s="626"/>
      <c r="D57" s="695"/>
      <c r="E57" s="626"/>
      <c r="F57" s="695"/>
      <c r="G57" s="308"/>
      <c r="H57" s="246"/>
      <c r="I57" s="626"/>
      <c r="J57" s="337"/>
      <c r="K57" s="418"/>
      <c r="L57" s="280"/>
      <c r="M57" s="380"/>
      <c r="N57" s="647"/>
      <c r="O57" s="695"/>
      <c r="P57" s="626"/>
      <c r="Q57" s="580"/>
      <c r="R57" s="536"/>
      <c r="S57" s="308"/>
      <c r="T57" s="420"/>
      <c r="U57" s="626"/>
      <c r="V57" s="661"/>
      <c r="W57" s="626"/>
      <c r="X57" s="580"/>
      <c r="Y57" s="375"/>
      <c r="Z57" s="375"/>
      <c r="AA57" s="308"/>
      <c r="AB57" s="275"/>
      <c r="AC57" s="506"/>
      <c r="AD57" s="506"/>
      <c r="AE57" s="506"/>
      <c r="AF57" s="506"/>
      <c r="AG57" s="506"/>
      <c r="AH57" s="506"/>
      <c r="AI57" s="506"/>
      <c r="AJ57" s="506"/>
      <c r="AK57" s="529"/>
      <c r="AL57" s="92"/>
    </row>
    <row r="58" ht="15.75" customHeight="1">
      <c r="A58" s="565"/>
      <c r="B58" s="695"/>
      <c r="C58" s="626"/>
      <c r="D58" s="695"/>
      <c r="E58" s="626"/>
      <c r="F58" s="695"/>
      <c r="G58" s="308"/>
      <c r="H58" s="246"/>
      <c r="I58" s="626"/>
      <c r="J58" s="337"/>
      <c r="K58" s="418"/>
      <c r="L58" s="280"/>
      <c r="M58" s="380"/>
      <c r="N58" s="647"/>
      <c r="O58" s="695"/>
      <c r="P58" s="626"/>
      <c r="Q58" s="580"/>
      <c r="R58" s="536"/>
      <c r="S58" s="308"/>
      <c r="T58" s="420"/>
      <c r="U58" s="626"/>
      <c r="V58" s="661"/>
      <c r="W58" s="626"/>
      <c r="X58" s="580"/>
      <c r="Y58" s="375"/>
      <c r="Z58" s="375"/>
      <c r="AA58" s="308"/>
      <c r="AB58" s="275"/>
      <c r="AC58" s="506"/>
      <c r="AD58" s="506"/>
      <c r="AE58" s="506"/>
      <c r="AF58" s="506"/>
      <c r="AG58" s="506"/>
      <c r="AH58" s="506"/>
      <c r="AI58" s="506"/>
      <c r="AJ58" s="506"/>
      <c r="AK58" s="529"/>
      <c r="AL58" s="92"/>
    </row>
    <row r="59" ht="15.75" customHeight="1">
      <c r="A59" s="565"/>
      <c r="B59" s="695"/>
      <c r="C59" s="626"/>
      <c r="D59" s="695"/>
      <c r="E59" s="626"/>
      <c r="F59" s="695"/>
      <c r="G59" s="308"/>
      <c r="H59" s="246"/>
      <c r="I59" s="626"/>
      <c r="J59" s="337"/>
      <c r="K59" s="418"/>
      <c r="L59" s="280"/>
      <c r="M59" s="380"/>
      <c r="N59" s="647"/>
      <c r="O59" s="695"/>
      <c r="P59" s="626"/>
      <c r="Q59" s="580"/>
      <c r="R59" s="536"/>
      <c r="S59" s="308"/>
      <c r="T59" s="420"/>
      <c r="U59" s="626"/>
      <c r="V59" s="661"/>
      <c r="W59" s="626"/>
      <c r="X59" s="580"/>
      <c r="Y59" s="375"/>
      <c r="Z59" s="375"/>
      <c r="AA59" s="308"/>
      <c r="AB59" s="275"/>
      <c r="AC59" s="506"/>
      <c r="AD59" s="506"/>
      <c r="AE59" s="506"/>
      <c r="AF59" s="506"/>
      <c r="AG59" s="506"/>
      <c r="AH59" s="506"/>
      <c r="AI59" s="506"/>
      <c r="AJ59" s="506"/>
      <c r="AK59" s="529"/>
      <c r="AL59" s="92"/>
    </row>
    <row r="60" ht="15.75" customHeight="1">
      <c r="A60" s="565"/>
      <c r="B60" s="695"/>
      <c r="C60" s="626"/>
      <c r="D60" s="695"/>
      <c r="E60" s="626"/>
      <c r="F60" s="695"/>
      <c r="G60" s="308"/>
      <c r="H60" s="246"/>
      <c r="I60" s="626"/>
      <c r="J60" s="337"/>
      <c r="K60" s="418"/>
      <c r="L60" s="280"/>
      <c r="M60" s="380"/>
      <c r="N60" s="647"/>
      <c r="O60" s="695"/>
      <c r="P60" s="626"/>
      <c r="Q60" s="580"/>
      <c r="R60" s="536"/>
      <c r="S60" s="308"/>
      <c r="T60" s="420"/>
      <c r="U60" s="626"/>
      <c r="V60" s="661"/>
      <c r="W60" s="626"/>
      <c r="X60" s="580"/>
      <c r="Y60" s="375"/>
      <c r="Z60" s="375"/>
      <c r="AA60" s="308"/>
      <c r="AB60" s="275"/>
      <c r="AC60" s="506"/>
      <c r="AD60" s="506"/>
      <c r="AE60" s="506"/>
      <c r="AF60" s="506"/>
      <c r="AG60" s="506"/>
      <c r="AH60" s="506"/>
      <c r="AI60" s="506"/>
      <c r="AJ60" s="506"/>
      <c r="AK60" s="529"/>
      <c r="AL60" s="92"/>
    </row>
    <row r="61" ht="15.75" customHeight="1">
      <c r="A61" s="565"/>
      <c r="B61" s="695"/>
      <c r="C61" s="626"/>
      <c r="D61" s="695"/>
      <c r="E61" s="626"/>
      <c r="F61" s="695"/>
      <c r="G61" s="308"/>
      <c r="H61" s="246"/>
      <c r="I61" s="626"/>
      <c r="J61" s="337"/>
      <c r="K61" s="418"/>
      <c r="L61" s="280"/>
      <c r="M61" s="380"/>
      <c r="N61" s="647"/>
      <c r="O61" s="695"/>
      <c r="P61" s="626"/>
      <c r="Q61" s="580"/>
      <c r="R61" s="536"/>
      <c r="S61" s="308"/>
      <c r="T61" s="420"/>
      <c r="U61" s="626"/>
      <c r="V61" s="661"/>
      <c r="W61" s="626"/>
      <c r="X61" s="580"/>
      <c r="Y61" s="375"/>
      <c r="Z61" s="375"/>
      <c r="AA61" s="308"/>
      <c r="AB61" s="275"/>
      <c r="AC61" s="506"/>
      <c r="AD61" s="506"/>
      <c r="AE61" s="506"/>
      <c r="AF61" s="506"/>
      <c r="AG61" s="506"/>
      <c r="AH61" s="506"/>
      <c r="AI61" s="506"/>
      <c r="AJ61" s="506"/>
      <c r="AK61" s="529"/>
      <c r="AL61" s="92"/>
    </row>
    <row r="62" ht="15.75" customHeight="1">
      <c r="A62" s="565"/>
      <c r="B62" s="695"/>
      <c r="C62" s="626"/>
      <c r="D62" s="695"/>
      <c r="E62" s="626"/>
      <c r="F62" s="695"/>
      <c r="G62" s="308"/>
      <c r="H62" s="246"/>
      <c r="I62" s="626"/>
      <c r="J62" s="337"/>
      <c r="K62" s="418"/>
      <c r="L62" s="280"/>
      <c r="M62" s="380"/>
      <c r="N62" s="647"/>
      <c r="O62" s="695"/>
      <c r="P62" s="626"/>
      <c r="Q62" s="580"/>
      <c r="R62" s="536"/>
      <c r="S62" s="308"/>
      <c r="T62" s="420"/>
      <c r="U62" s="626"/>
      <c r="V62" s="661"/>
      <c r="W62" s="626"/>
      <c r="X62" s="580"/>
      <c r="Y62" s="375"/>
      <c r="Z62" s="375"/>
      <c r="AA62" s="308"/>
      <c r="AB62" s="275"/>
      <c r="AC62" s="506"/>
      <c r="AD62" s="506"/>
      <c r="AE62" s="506"/>
      <c r="AF62" s="506"/>
      <c r="AG62" s="506"/>
      <c r="AH62" s="506"/>
      <c r="AI62" s="506"/>
      <c r="AJ62" s="506"/>
      <c r="AK62" s="529"/>
      <c r="AL62" s="92"/>
    </row>
    <row r="63" ht="15.75" customHeight="1">
      <c r="A63" s="565"/>
      <c r="B63" s="695"/>
      <c r="C63" s="626"/>
      <c r="D63" s="695"/>
      <c r="E63" s="626"/>
      <c r="F63" s="695"/>
      <c r="G63" s="308"/>
      <c r="H63" s="246"/>
      <c r="I63" s="626"/>
      <c r="J63" s="337"/>
      <c r="K63" s="418"/>
      <c r="L63" s="280"/>
      <c r="M63" s="380"/>
      <c r="N63" s="647"/>
      <c r="O63" s="695"/>
      <c r="P63" s="626"/>
      <c r="Q63" s="580"/>
      <c r="R63" s="536"/>
      <c r="S63" s="308"/>
      <c r="T63" s="420"/>
      <c r="U63" s="626"/>
      <c r="V63" s="661"/>
      <c r="W63" s="626"/>
      <c r="X63" s="580"/>
      <c r="Y63" s="375"/>
      <c r="Z63" s="375"/>
      <c r="AA63" s="308"/>
      <c r="AB63" s="275"/>
      <c r="AC63" s="506"/>
      <c r="AD63" s="506"/>
      <c r="AE63" s="506"/>
      <c r="AF63" s="506"/>
      <c r="AG63" s="506"/>
      <c r="AH63" s="506"/>
      <c r="AI63" s="506"/>
      <c r="AJ63" s="506"/>
      <c r="AK63" s="529"/>
      <c r="AL63" s="92"/>
    </row>
    <row r="64" ht="15.75" customHeight="1">
      <c r="A64" s="565"/>
      <c r="B64" s="695"/>
      <c r="C64" s="626"/>
      <c r="D64" s="695"/>
      <c r="E64" s="626"/>
      <c r="F64" s="695"/>
      <c r="G64" s="308"/>
      <c r="H64" s="246"/>
      <c r="I64" s="626"/>
      <c r="J64" s="337"/>
      <c r="K64" s="418"/>
      <c r="L64" s="280"/>
      <c r="M64" s="380"/>
      <c r="N64" s="647"/>
      <c r="O64" s="695"/>
      <c r="P64" s="626"/>
      <c r="Q64" s="580"/>
      <c r="R64" s="536"/>
      <c r="S64" s="308"/>
      <c r="T64" s="420"/>
      <c r="U64" s="626"/>
      <c r="V64" s="661"/>
      <c r="W64" s="626"/>
      <c r="X64" s="580"/>
      <c r="Y64" s="375"/>
      <c r="Z64" s="375"/>
      <c r="AA64" s="308"/>
      <c r="AB64" s="275"/>
      <c r="AC64" s="506"/>
      <c r="AD64" s="506"/>
      <c r="AE64" s="506"/>
      <c r="AF64" s="506"/>
      <c r="AG64" s="506"/>
      <c r="AH64" s="506"/>
      <c r="AI64" s="506"/>
      <c r="AJ64" s="506"/>
      <c r="AK64" s="529"/>
      <c r="AL64" s="92"/>
    </row>
    <row r="65" ht="15.75" customHeight="1">
      <c r="A65" s="565"/>
      <c r="B65" s="695"/>
      <c r="C65" s="626"/>
      <c r="D65" s="695"/>
      <c r="E65" s="626"/>
      <c r="F65" s="695"/>
      <c r="G65" s="308"/>
      <c r="H65" s="246"/>
      <c r="I65" s="626"/>
      <c r="J65" s="337"/>
      <c r="K65" s="418"/>
      <c r="L65" s="280"/>
      <c r="M65" s="380"/>
      <c r="N65" s="647"/>
      <c r="O65" s="695"/>
      <c r="P65" s="626"/>
      <c r="Q65" s="580"/>
      <c r="R65" s="536"/>
      <c r="S65" s="308"/>
      <c r="T65" s="420"/>
      <c r="U65" s="626"/>
      <c r="V65" s="661"/>
      <c r="W65" s="626"/>
      <c r="X65" s="580"/>
      <c r="Y65" s="375"/>
      <c r="Z65" s="375"/>
      <c r="AA65" s="308"/>
      <c r="AB65" s="275"/>
      <c r="AC65" s="506"/>
      <c r="AD65" s="506"/>
      <c r="AE65" s="506"/>
      <c r="AF65" s="506"/>
      <c r="AG65" s="506"/>
      <c r="AH65" s="506"/>
      <c r="AI65" s="506"/>
      <c r="AJ65" s="506"/>
      <c r="AK65" s="529"/>
      <c r="AL65" s="92"/>
    </row>
    <row r="66" ht="15.75" customHeight="1">
      <c r="A66" s="565"/>
      <c r="B66" s="695"/>
      <c r="C66" s="626"/>
      <c r="D66" s="695"/>
      <c r="E66" s="626"/>
      <c r="F66" s="695"/>
      <c r="G66" s="308"/>
      <c r="H66" s="246"/>
      <c r="I66" s="626"/>
      <c r="J66" s="337"/>
      <c r="K66" s="418"/>
      <c r="L66" s="280"/>
      <c r="M66" s="380"/>
      <c r="N66" s="647"/>
      <c r="O66" s="695"/>
      <c r="P66" s="626"/>
      <c r="Q66" s="580"/>
      <c r="R66" s="536"/>
      <c r="S66" s="308"/>
      <c r="T66" s="420"/>
      <c r="U66" s="626"/>
      <c r="V66" s="661"/>
      <c r="W66" s="626"/>
      <c r="X66" s="580"/>
      <c r="Y66" s="375"/>
      <c r="Z66" s="375"/>
      <c r="AA66" s="308"/>
      <c r="AB66" s="275"/>
      <c r="AC66" s="506"/>
      <c r="AD66" s="506"/>
      <c r="AE66" s="506"/>
      <c r="AF66" s="506"/>
      <c r="AG66" s="506"/>
      <c r="AH66" s="506"/>
      <c r="AI66" s="506"/>
      <c r="AJ66" s="506"/>
      <c r="AK66" s="529"/>
      <c r="AL66" s="92"/>
    </row>
    <row r="67" ht="15.75" customHeight="1">
      <c r="A67" s="565"/>
      <c r="B67" s="695"/>
      <c r="C67" s="626"/>
      <c r="D67" s="695"/>
      <c r="E67" s="626"/>
      <c r="F67" s="695"/>
      <c r="G67" s="308"/>
      <c r="H67" s="246"/>
      <c r="I67" s="626"/>
      <c r="J67" s="337"/>
      <c r="K67" s="418"/>
      <c r="L67" s="280"/>
      <c r="M67" s="380"/>
      <c r="N67" s="647"/>
      <c r="O67" s="695"/>
      <c r="P67" s="626"/>
      <c r="Q67" s="580"/>
      <c r="R67" s="536"/>
      <c r="S67" s="308"/>
      <c r="T67" s="420"/>
      <c r="U67" s="626"/>
      <c r="V67" s="661"/>
      <c r="W67" s="626"/>
      <c r="X67" s="580"/>
      <c r="Y67" s="375"/>
      <c r="Z67" s="375"/>
      <c r="AA67" s="308"/>
      <c r="AB67" s="275"/>
      <c r="AC67" s="506"/>
      <c r="AD67" s="506"/>
      <c r="AE67" s="506"/>
      <c r="AF67" s="506"/>
      <c r="AG67" s="506"/>
      <c r="AH67" s="506"/>
      <c r="AI67" s="506"/>
      <c r="AJ67" s="506"/>
      <c r="AK67" s="529"/>
      <c r="AL67" s="92"/>
    </row>
    <row r="68" ht="15.75" customHeight="1">
      <c r="A68" s="565"/>
      <c r="B68" s="695"/>
      <c r="C68" s="626"/>
      <c r="D68" s="695"/>
      <c r="E68" s="626"/>
      <c r="F68" s="695"/>
      <c r="G68" s="308"/>
      <c r="H68" s="246"/>
      <c r="I68" s="626"/>
      <c r="J68" s="337"/>
      <c r="K68" s="418"/>
      <c r="L68" s="280"/>
      <c r="M68" s="380"/>
      <c r="N68" s="647"/>
      <c r="O68" s="695"/>
      <c r="P68" s="626"/>
      <c r="Q68" s="580"/>
      <c r="R68" s="536"/>
      <c r="S68" s="308"/>
      <c r="T68" s="420"/>
      <c r="U68" s="626"/>
      <c r="V68" s="661"/>
      <c r="W68" s="626"/>
      <c r="X68" s="580"/>
      <c r="Y68" s="375"/>
      <c r="Z68" s="375"/>
      <c r="AA68" s="308"/>
      <c r="AB68" s="275"/>
      <c r="AC68" s="506"/>
      <c r="AD68" s="506"/>
      <c r="AE68" s="506"/>
      <c r="AF68" s="506"/>
      <c r="AG68" s="506"/>
      <c r="AH68" s="506"/>
      <c r="AI68" s="506"/>
      <c r="AJ68" s="506"/>
      <c r="AK68" s="529"/>
      <c r="AL68" s="92"/>
    </row>
    <row r="69" ht="15.75" customHeight="1">
      <c r="A69" s="565"/>
      <c r="B69" s="695"/>
      <c r="C69" s="626"/>
      <c r="D69" s="695"/>
      <c r="E69" s="626"/>
      <c r="F69" s="695"/>
      <c r="G69" s="308"/>
      <c r="H69" s="246"/>
      <c r="I69" s="626"/>
      <c r="J69" s="337"/>
      <c r="K69" s="418"/>
      <c r="L69" s="280"/>
      <c r="M69" s="380"/>
      <c r="N69" s="647"/>
      <c r="O69" s="695"/>
      <c r="P69" s="626"/>
      <c r="Q69" s="580"/>
      <c r="R69" s="536"/>
      <c r="S69" s="308"/>
      <c r="T69" s="420"/>
      <c r="U69" s="626"/>
      <c r="V69" s="661"/>
      <c r="W69" s="626"/>
      <c r="X69" s="580"/>
      <c r="Y69" s="375"/>
      <c r="Z69" s="375"/>
      <c r="AA69" s="308"/>
      <c r="AB69" s="275"/>
      <c r="AC69" s="506"/>
      <c r="AD69" s="506"/>
      <c r="AE69" s="506"/>
      <c r="AF69" s="506"/>
      <c r="AG69" s="506"/>
      <c r="AH69" s="506"/>
      <c r="AI69" s="506"/>
      <c r="AJ69" s="506"/>
      <c r="AK69" s="529"/>
      <c r="AL69" s="92"/>
    </row>
    <row r="70" ht="15.75" customHeight="1">
      <c r="A70" s="565"/>
      <c r="B70" s="695"/>
      <c r="C70" s="626"/>
      <c r="D70" s="695"/>
      <c r="E70" s="626"/>
      <c r="F70" s="695"/>
      <c r="G70" s="308"/>
      <c r="H70" s="246"/>
      <c r="I70" s="626"/>
      <c r="J70" s="337"/>
      <c r="K70" s="418"/>
      <c r="L70" s="280"/>
      <c r="M70" s="380"/>
      <c r="N70" s="647"/>
      <c r="O70" s="695"/>
      <c r="P70" s="626"/>
      <c r="Q70" s="580"/>
      <c r="R70" s="536"/>
      <c r="S70" s="308"/>
      <c r="T70" s="420"/>
      <c r="U70" s="626"/>
      <c r="V70" s="661"/>
      <c r="W70" s="626"/>
      <c r="X70" s="580"/>
      <c r="Y70" s="375"/>
      <c r="Z70" s="375"/>
      <c r="AA70" s="308"/>
      <c r="AB70" s="275"/>
      <c r="AC70" s="506"/>
      <c r="AD70" s="506"/>
      <c r="AE70" s="506"/>
      <c r="AF70" s="506"/>
      <c r="AG70" s="506"/>
      <c r="AH70" s="506"/>
      <c r="AI70" s="506"/>
      <c r="AJ70" s="506"/>
      <c r="AK70" s="529"/>
      <c r="AL70" s="92"/>
    </row>
    <row r="71" ht="15.75" customHeight="1">
      <c r="A71" s="565"/>
      <c r="B71" s="695"/>
      <c r="C71" s="626"/>
      <c r="D71" s="695"/>
      <c r="E71" s="626"/>
      <c r="F71" s="695"/>
      <c r="G71" s="308"/>
      <c r="H71" s="246"/>
      <c r="I71" s="626"/>
      <c r="J71" s="337"/>
      <c r="K71" s="418"/>
      <c r="L71" s="280"/>
      <c r="M71" s="380"/>
      <c r="N71" s="647"/>
      <c r="O71" s="695"/>
      <c r="P71" s="626"/>
      <c r="Q71" s="580"/>
      <c r="R71" s="536"/>
      <c r="S71" s="308"/>
      <c r="T71" s="420"/>
      <c r="U71" s="626"/>
      <c r="V71" s="661"/>
      <c r="W71" s="626"/>
      <c r="X71" s="580"/>
      <c r="Y71" s="375"/>
      <c r="Z71" s="375"/>
      <c r="AA71" s="308"/>
      <c r="AB71" s="275"/>
      <c r="AC71" s="506"/>
      <c r="AD71" s="506"/>
      <c r="AE71" s="506"/>
      <c r="AF71" s="506"/>
      <c r="AG71" s="506"/>
      <c r="AH71" s="506"/>
      <c r="AI71" s="506"/>
      <c r="AJ71" s="506"/>
      <c r="AK71" s="529"/>
      <c r="AL71" s="92"/>
    </row>
    <row r="72" ht="15.75" customHeight="1">
      <c r="A72" s="565"/>
      <c r="B72" s="695"/>
      <c r="C72" s="626"/>
      <c r="D72" s="695"/>
      <c r="E72" s="626"/>
      <c r="F72" s="695"/>
      <c r="G72" s="308"/>
      <c r="H72" s="246"/>
      <c r="I72" s="626"/>
      <c r="J72" s="337"/>
      <c r="K72" s="418"/>
      <c r="L72" s="280"/>
      <c r="M72" s="380"/>
      <c r="N72" s="647"/>
      <c r="O72" s="695"/>
      <c r="P72" s="626"/>
      <c r="Q72" s="580"/>
      <c r="R72" s="536"/>
      <c r="S72" s="308"/>
      <c r="T72" s="420"/>
      <c r="U72" s="626"/>
      <c r="V72" s="661"/>
      <c r="W72" s="626"/>
      <c r="X72" s="580"/>
      <c r="Y72" s="375"/>
      <c r="Z72" s="375"/>
      <c r="AA72" s="308"/>
      <c r="AB72" s="275"/>
      <c r="AC72" s="506"/>
      <c r="AD72" s="506"/>
      <c r="AE72" s="506"/>
      <c r="AF72" s="506"/>
      <c r="AG72" s="506"/>
      <c r="AH72" s="506"/>
      <c r="AI72" s="506"/>
      <c r="AJ72" s="506"/>
      <c r="AK72" s="529"/>
      <c r="AL72" s="92"/>
    </row>
    <row r="73" ht="15.75" customHeight="1">
      <c r="A73" s="565"/>
      <c r="B73" s="695"/>
      <c r="C73" s="626"/>
      <c r="D73" s="695"/>
      <c r="E73" s="626"/>
      <c r="F73" s="695"/>
      <c r="G73" s="308"/>
      <c r="H73" s="246"/>
      <c r="I73" s="626"/>
      <c r="J73" s="337"/>
      <c r="K73" s="418"/>
      <c r="L73" s="280"/>
      <c r="M73" s="380"/>
      <c r="N73" s="647"/>
      <c r="O73" s="695"/>
      <c r="P73" s="626"/>
      <c r="Q73" s="580"/>
      <c r="R73" s="536"/>
      <c r="S73" s="308"/>
      <c r="T73" s="420"/>
      <c r="U73" s="626"/>
      <c r="V73" s="661"/>
      <c r="W73" s="626"/>
      <c r="X73" s="580"/>
      <c r="Y73" s="375"/>
      <c r="Z73" s="375"/>
      <c r="AA73" s="308"/>
      <c r="AB73" s="275"/>
      <c r="AC73" s="506"/>
      <c r="AD73" s="506"/>
      <c r="AE73" s="506"/>
      <c r="AF73" s="506"/>
      <c r="AG73" s="506"/>
      <c r="AH73" s="506"/>
      <c r="AI73" s="506"/>
      <c r="AJ73" s="506"/>
      <c r="AK73" s="529"/>
      <c r="AL73" s="92"/>
    </row>
    <row r="74" ht="15.75" customHeight="1">
      <c r="A74" s="565"/>
      <c r="B74" s="695"/>
      <c r="C74" s="626"/>
      <c r="D74" s="695"/>
      <c r="E74" s="626"/>
      <c r="F74" s="695"/>
      <c r="G74" s="308"/>
      <c r="H74" s="246"/>
      <c r="I74" s="626"/>
      <c r="J74" s="337"/>
      <c r="K74" s="418"/>
      <c r="L74" s="280"/>
      <c r="M74" s="380"/>
      <c r="N74" s="647"/>
      <c r="O74" s="695"/>
      <c r="P74" s="626"/>
      <c r="Q74" s="580"/>
      <c r="R74" s="536"/>
      <c r="S74" s="308"/>
      <c r="T74" s="420"/>
      <c r="U74" s="626"/>
      <c r="V74" s="661"/>
      <c r="W74" s="626"/>
      <c r="X74" s="580"/>
      <c r="Y74" s="375"/>
      <c r="Z74" s="375"/>
      <c r="AA74" s="308"/>
      <c r="AB74" s="275"/>
      <c r="AC74" s="506"/>
      <c r="AD74" s="506"/>
      <c r="AE74" s="506"/>
      <c r="AF74" s="506"/>
      <c r="AG74" s="506"/>
      <c r="AH74" s="506"/>
      <c r="AI74" s="506"/>
      <c r="AJ74" s="506"/>
      <c r="AK74" s="529"/>
      <c r="AL74" s="92"/>
    </row>
    <row r="75" ht="15.75" customHeight="1">
      <c r="A75" s="565"/>
      <c r="B75" s="695"/>
      <c r="C75" s="626"/>
      <c r="D75" s="695"/>
      <c r="E75" s="626"/>
      <c r="F75" s="695"/>
      <c r="G75" s="308"/>
      <c r="H75" s="246"/>
      <c r="I75" s="626"/>
      <c r="J75" s="337"/>
      <c r="K75" s="418"/>
      <c r="L75" s="280"/>
      <c r="M75" s="380"/>
      <c r="N75" s="647"/>
      <c r="O75" s="695"/>
      <c r="P75" s="626"/>
      <c r="Q75" s="580"/>
      <c r="R75" s="536"/>
      <c r="S75" s="308"/>
      <c r="T75" s="420"/>
      <c r="U75" s="626"/>
      <c r="V75" s="661"/>
      <c r="W75" s="626"/>
      <c r="X75" s="580"/>
      <c r="Y75" s="375"/>
      <c r="Z75" s="375"/>
      <c r="AA75" s="308"/>
      <c r="AB75" s="275"/>
      <c r="AC75" s="506"/>
      <c r="AD75" s="506"/>
      <c r="AE75" s="506"/>
      <c r="AF75" s="506"/>
      <c r="AG75" s="506"/>
      <c r="AH75" s="506"/>
      <c r="AI75" s="506"/>
      <c r="AJ75" s="506"/>
      <c r="AK75" s="529"/>
      <c r="AL75" s="92"/>
    </row>
    <row r="76" ht="15.75" customHeight="1">
      <c r="A76" s="565"/>
      <c r="B76" s="695"/>
      <c r="C76" s="626"/>
      <c r="D76" s="695"/>
      <c r="E76" s="626"/>
      <c r="F76" s="695"/>
      <c r="G76" s="308"/>
      <c r="H76" s="246"/>
      <c r="I76" s="626"/>
      <c r="J76" s="337"/>
      <c r="K76" s="418"/>
      <c r="L76" s="280"/>
      <c r="M76" s="380"/>
      <c r="N76" s="647"/>
      <c r="O76" s="695"/>
      <c r="P76" s="626"/>
      <c r="Q76" s="580"/>
      <c r="R76" s="536"/>
      <c r="S76" s="308"/>
      <c r="T76" s="420"/>
      <c r="U76" s="626"/>
      <c r="V76" s="661"/>
      <c r="W76" s="626"/>
      <c r="X76" s="580"/>
      <c r="Y76" s="375"/>
      <c r="Z76" s="375"/>
      <c r="AA76" s="308"/>
      <c r="AB76" s="275"/>
      <c r="AC76" s="506"/>
      <c r="AD76" s="506"/>
      <c r="AE76" s="506"/>
      <c r="AF76" s="506"/>
      <c r="AG76" s="506"/>
      <c r="AH76" s="506"/>
      <c r="AI76" s="506"/>
      <c r="AJ76" s="506"/>
      <c r="AK76" s="529"/>
      <c r="AL76" s="92"/>
    </row>
    <row r="77" ht="15.75" customHeight="1">
      <c r="A77" s="565"/>
      <c r="B77" s="695"/>
      <c r="C77" s="626"/>
      <c r="D77" s="695"/>
      <c r="E77" s="626"/>
      <c r="F77" s="695"/>
      <c r="G77" s="308"/>
      <c r="H77" s="246"/>
      <c r="I77" s="626"/>
      <c r="J77" s="337"/>
      <c r="K77" s="418"/>
      <c r="L77" s="280"/>
      <c r="M77" s="380"/>
      <c r="N77" s="647"/>
      <c r="O77" s="695"/>
      <c r="P77" s="626"/>
      <c r="Q77" s="580"/>
      <c r="R77" s="536"/>
      <c r="S77" s="308"/>
      <c r="T77" s="420"/>
      <c r="U77" s="626"/>
      <c r="V77" s="661"/>
      <c r="W77" s="626"/>
      <c r="X77" s="580"/>
      <c r="Y77" s="375"/>
      <c r="Z77" s="375"/>
      <c r="AA77" s="308"/>
      <c r="AB77" s="275"/>
      <c r="AC77" s="506"/>
      <c r="AD77" s="506"/>
      <c r="AE77" s="506"/>
      <c r="AF77" s="506"/>
      <c r="AG77" s="506"/>
      <c r="AH77" s="506"/>
      <c r="AI77" s="506"/>
      <c r="AJ77" s="506"/>
      <c r="AK77" s="529"/>
      <c r="AL77" s="92"/>
    </row>
    <row r="78" ht="15.75" customHeight="1">
      <c r="A78" s="565"/>
      <c r="B78" s="695"/>
      <c r="C78" s="626"/>
      <c r="D78" s="695"/>
      <c r="E78" s="626"/>
      <c r="F78" s="695"/>
      <c r="G78" s="308"/>
      <c r="H78" s="246"/>
      <c r="I78" s="626"/>
      <c r="J78" s="337"/>
      <c r="K78" s="418"/>
      <c r="L78" s="280"/>
      <c r="M78" s="380"/>
      <c r="N78" s="647"/>
      <c r="O78" s="695"/>
      <c r="P78" s="626"/>
      <c r="Q78" s="580"/>
      <c r="R78" s="536"/>
      <c r="S78" s="308"/>
      <c r="T78" s="420"/>
      <c r="U78" s="626"/>
      <c r="V78" s="661"/>
      <c r="W78" s="626"/>
      <c r="X78" s="580"/>
      <c r="Y78" s="375"/>
      <c r="Z78" s="375"/>
      <c r="AA78" s="308"/>
      <c r="AB78" s="275"/>
      <c r="AC78" s="506"/>
      <c r="AD78" s="506"/>
      <c r="AE78" s="506"/>
      <c r="AF78" s="506"/>
      <c r="AG78" s="506"/>
      <c r="AH78" s="506"/>
      <c r="AI78" s="506"/>
      <c r="AJ78" s="506"/>
      <c r="AK78" s="529"/>
      <c r="AL78" s="92"/>
    </row>
    <row r="79" ht="15.75" customHeight="1">
      <c r="A79" s="565"/>
      <c r="B79" s="695"/>
      <c r="C79" s="626"/>
      <c r="D79" s="695"/>
      <c r="E79" s="626"/>
      <c r="F79" s="695"/>
      <c r="G79" s="308"/>
      <c r="H79" s="246"/>
      <c r="I79" s="626"/>
      <c r="J79" s="337"/>
      <c r="K79" s="418"/>
      <c r="L79" s="280"/>
      <c r="M79" s="380"/>
      <c r="N79" s="647"/>
      <c r="O79" s="695"/>
      <c r="P79" s="626"/>
      <c r="Q79" s="580"/>
      <c r="R79" s="536"/>
      <c r="S79" s="308"/>
      <c r="T79" s="420"/>
      <c r="U79" s="626"/>
      <c r="V79" s="661"/>
      <c r="W79" s="626"/>
      <c r="X79" s="580"/>
      <c r="Y79" s="375"/>
      <c r="Z79" s="375"/>
      <c r="AA79" s="308"/>
      <c r="AB79" s="275"/>
      <c r="AC79" s="506"/>
      <c r="AD79" s="506"/>
      <c r="AE79" s="506"/>
      <c r="AF79" s="506"/>
      <c r="AG79" s="506"/>
      <c r="AH79" s="506"/>
      <c r="AI79" s="506"/>
      <c r="AJ79" s="506"/>
      <c r="AK79" s="529"/>
      <c r="AL79" s="92"/>
    </row>
    <row r="80" ht="15.75" customHeight="1">
      <c r="A80" s="565"/>
      <c r="B80" s="695"/>
      <c r="C80" s="626"/>
      <c r="D80" s="695"/>
      <c r="E80" s="626"/>
      <c r="F80" s="695"/>
      <c r="G80" s="308"/>
      <c r="H80" s="246"/>
      <c r="I80" s="626"/>
      <c r="J80" s="337"/>
      <c r="K80" s="418"/>
      <c r="L80" s="280"/>
      <c r="M80" s="380"/>
      <c r="N80" s="647"/>
      <c r="O80" s="695"/>
      <c r="P80" s="626"/>
      <c r="Q80" s="580"/>
      <c r="R80" s="536"/>
      <c r="S80" s="308"/>
      <c r="T80" s="420"/>
      <c r="U80" s="626"/>
      <c r="V80" s="661"/>
      <c r="W80" s="626"/>
      <c r="X80" s="580"/>
      <c r="Y80" s="375"/>
      <c r="Z80" s="375"/>
      <c r="AA80" s="308"/>
      <c r="AB80" s="275"/>
      <c r="AC80" s="506"/>
      <c r="AD80" s="506"/>
      <c r="AE80" s="506"/>
      <c r="AF80" s="506"/>
      <c r="AG80" s="506"/>
      <c r="AH80" s="506"/>
      <c r="AI80" s="506"/>
      <c r="AJ80" s="506"/>
      <c r="AK80" s="529"/>
      <c r="AL80" s="92"/>
    </row>
    <row r="81" ht="15.75" customHeight="1">
      <c r="A81" s="565"/>
      <c r="B81" s="695"/>
      <c r="C81" s="626"/>
      <c r="D81" s="695"/>
      <c r="E81" s="626"/>
      <c r="F81" s="695"/>
      <c r="G81" s="308"/>
      <c r="H81" s="246"/>
      <c r="I81" s="626"/>
      <c r="J81" s="337"/>
      <c r="K81" s="418"/>
      <c r="L81" s="280"/>
      <c r="M81" s="380"/>
      <c r="N81" s="647"/>
      <c r="O81" s="695"/>
      <c r="P81" s="626"/>
      <c r="Q81" s="580"/>
      <c r="R81" s="536"/>
      <c r="S81" s="308"/>
      <c r="T81" s="420"/>
      <c r="U81" s="626"/>
      <c r="V81" s="661"/>
      <c r="W81" s="626"/>
      <c r="X81" s="580"/>
      <c r="Y81" s="375"/>
      <c r="Z81" s="375"/>
      <c r="AA81" s="308"/>
      <c r="AB81" s="275"/>
      <c r="AC81" s="506"/>
      <c r="AD81" s="506"/>
      <c r="AE81" s="506"/>
      <c r="AF81" s="506"/>
      <c r="AG81" s="506"/>
      <c r="AH81" s="506"/>
      <c r="AI81" s="506"/>
      <c r="AJ81" s="506"/>
      <c r="AK81" s="529"/>
      <c r="AL81" s="92"/>
    </row>
    <row r="82" ht="15.75" customHeight="1">
      <c r="A82" s="565"/>
      <c r="B82" s="695"/>
      <c r="C82" s="626"/>
      <c r="D82" s="695"/>
      <c r="E82" s="626"/>
      <c r="F82" s="695"/>
      <c r="G82" s="308"/>
      <c r="H82" s="246"/>
      <c r="I82" s="626"/>
      <c r="J82" s="337"/>
      <c r="K82" s="418"/>
      <c r="L82" s="280"/>
      <c r="M82" s="380"/>
      <c r="N82" s="647"/>
      <c r="O82" s="695"/>
      <c r="P82" s="626"/>
      <c r="Q82" s="580"/>
      <c r="R82" s="536"/>
      <c r="S82" s="308"/>
      <c r="T82" s="420"/>
      <c r="U82" s="626"/>
      <c r="V82" s="661"/>
      <c r="W82" s="626"/>
      <c r="X82" s="580"/>
      <c r="Y82" s="375"/>
      <c r="Z82" s="375"/>
      <c r="AA82" s="308"/>
      <c r="AB82" s="275"/>
      <c r="AC82" s="506"/>
      <c r="AD82" s="506"/>
      <c r="AE82" s="506"/>
      <c r="AF82" s="506"/>
      <c r="AG82" s="506"/>
      <c r="AH82" s="506"/>
      <c r="AI82" s="506"/>
      <c r="AJ82" s="506"/>
      <c r="AK82" s="529"/>
      <c r="AL82" s="92"/>
    </row>
    <row r="83" ht="15.75" customHeight="1">
      <c r="A83" s="565"/>
      <c r="B83" s="695"/>
      <c r="C83" s="626"/>
      <c r="D83" s="695"/>
      <c r="E83" s="626"/>
      <c r="F83" s="695"/>
      <c r="G83" s="308"/>
      <c r="H83" s="246"/>
      <c r="I83" s="626"/>
      <c r="J83" s="337"/>
      <c r="K83" s="418"/>
      <c r="L83" s="280"/>
      <c r="M83" s="380"/>
      <c r="N83" s="647"/>
      <c r="O83" s="695"/>
      <c r="P83" s="626"/>
      <c r="Q83" s="580"/>
      <c r="R83" s="536"/>
      <c r="S83" s="308"/>
      <c r="T83" s="420"/>
      <c r="U83" s="626"/>
      <c r="V83" s="661"/>
      <c r="W83" s="626"/>
      <c r="X83" s="580"/>
      <c r="Y83" s="375"/>
      <c r="Z83" s="375"/>
      <c r="AA83" s="308"/>
      <c r="AB83" s="275"/>
      <c r="AC83" s="506"/>
      <c r="AD83" s="506"/>
      <c r="AE83" s="506"/>
      <c r="AF83" s="506"/>
      <c r="AG83" s="506"/>
      <c r="AH83" s="506"/>
      <c r="AI83" s="506"/>
      <c r="AJ83" s="506"/>
      <c r="AK83" s="529"/>
      <c r="AL83" s="92"/>
    </row>
    <row r="84" ht="15.75" customHeight="1">
      <c r="A84" s="565"/>
      <c r="B84" s="695"/>
      <c r="C84" s="626"/>
      <c r="D84" s="695"/>
      <c r="E84" s="626"/>
      <c r="F84" s="695"/>
      <c r="G84" s="308"/>
      <c r="H84" s="246"/>
      <c r="I84" s="626"/>
      <c r="J84" s="337"/>
      <c r="K84" s="418"/>
      <c r="L84" s="280"/>
      <c r="M84" s="380"/>
      <c r="N84" s="647"/>
      <c r="O84" s="695"/>
      <c r="P84" s="626"/>
      <c r="Q84" s="580"/>
      <c r="R84" s="536"/>
      <c r="S84" s="308"/>
      <c r="T84" s="420"/>
      <c r="U84" s="626"/>
      <c r="V84" s="661"/>
      <c r="W84" s="626"/>
      <c r="X84" s="580"/>
      <c r="Y84" s="375"/>
      <c r="Z84" s="375"/>
      <c r="AA84" s="308"/>
      <c r="AB84" s="275"/>
      <c r="AC84" s="506"/>
      <c r="AD84" s="506"/>
      <c r="AE84" s="506"/>
      <c r="AF84" s="506"/>
      <c r="AG84" s="506"/>
      <c r="AH84" s="506"/>
      <c r="AI84" s="506"/>
      <c r="AJ84" s="506"/>
      <c r="AK84" s="529"/>
      <c r="AL84" s="92"/>
    </row>
    <row r="85" ht="15.75" customHeight="1">
      <c r="A85" s="565"/>
      <c r="B85" s="695"/>
      <c r="C85" s="626"/>
      <c r="D85" s="695"/>
      <c r="E85" s="626"/>
      <c r="F85" s="695"/>
      <c r="G85" s="308"/>
      <c r="H85" s="246"/>
      <c r="I85" s="626"/>
      <c r="J85" s="337"/>
      <c r="K85" s="418"/>
      <c r="L85" s="280"/>
      <c r="M85" s="380"/>
      <c r="N85" s="647"/>
      <c r="O85" s="695"/>
      <c r="P85" s="626"/>
      <c r="Q85" s="580"/>
      <c r="R85" s="536"/>
      <c r="S85" s="308"/>
      <c r="T85" s="420"/>
      <c r="U85" s="626"/>
      <c r="V85" s="661"/>
      <c r="W85" s="626"/>
      <c r="X85" s="580"/>
      <c r="Y85" s="375"/>
      <c r="Z85" s="375"/>
      <c r="AA85" s="308"/>
      <c r="AB85" s="275"/>
      <c r="AC85" s="506"/>
      <c r="AD85" s="506"/>
      <c r="AE85" s="506"/>
      <c r="AF85" s="506"/>
      <c r="AG85" s="506"/>
      <c r="AH85" s="506"/>
      <c r="AI85" s="506"/>
      <c r="AJ85" s="506"/>
      <c r="AK85" s="529"/>
      <c r="AL85" s="92"/>
    </row>
    <row r="86" ht="15.75" customHeight="1">
      <c r="A86" s="565"/>
      <c r="B86" s="695"/>
      <c r="C86" s="626"/>
      <c r="D86" s="695"/>
      <c r="E86" s="626"/>
      <c r="F86" s="695"/>
      <c r="G86" s="308"/>
      <c r="H86" s="246"/>
      <c r="I86" s="626"/>
      <c r="J86" s="337"/>
      <c r="K86" s="418"/>
      <c r="L86" s="280"/>
      <c r="M86" s="380"/>
      <c r="N86" s="647"/>
      <c r="O86" s="695"/>
      <c r="P86" s="626"/>
      <c r="Q86" s="580"/>
      <c r="R86" s="536"/>
      <c r="S86" s="308"/>
      <c r="T86" s="420"/>
      <c r="U86" s="626"/>
      <c r="V86" s="661"/>
      <c r="W86" s="626"/>
      <c r="X86" s="580"/>
      <c r="Y86" s="375"/>
      <c r="Z86" s="375"/>
      <c r="AA86" s="308"/>
      <c r="AB86" s="275"/>
      <c r="AC86" s="506"/>
      <c r="AD86" s="506"/>
      <c r="AE86" s="506"/>
      <c r="AF86" s="506"/>
      <c r="AG86" s="506"/>
      <c r="AH86" s="506"/>
      <c r="AI86" s="506"/>
      <c r="AJ86" s="506"/>
      <c r="AK86" s="529"/>
      <c r="AL86" s="92"/>
    </row>
    <row r="87" ht="15.75" customHeight="1">
      <c r="A87" s="565"/>
      <c r="B87" s="695"/>
      <c r="C87" s="626"/>
      <c r="D87" s="695"/>
      <c r="E87" s="626"/>
      <c r="F87" s="695"/>
      <c r="G87" s="308"/>
      <c r="H87" s="246"/>
      <c r="I87" s="626"/>
      <c r="J87" s="337"/>
      <c r="K87" s="418"/>
      <c r="L87" s="280"/>
      <c r="M87" s="380"/>
      <c r="N87" s="647"/>
      <c r="O87" s="695"/>
      <c r="P87" s="626"/>
      <c r="Q87" s="580"/>
      <c r="R87" s="536"/>
      <c r="S87" s="308"/>
      <c r="T87" s="420"/>
      <c r="U87" s="626"/>
      <c r="V87" s="661"/>
      <c r="W87" s="626"/>
      <c r="X87" s="580"/>
      <c r="Y87" s="375"/>
      <c r="Z87" s="375"/>
      <c r="AA87" s="308"/>
      <c r="AB87" s="275"/>
      <c r="AC87" s="506"/>
      <c r="AD87" s="506"/>
      <c r="AE87" s="506"/>
      <c r="AF87" s="506"/>
      <c r="AG87" s="506"/>
      <c r="AH87" s="506"/>
      <c r="AI87" s="506"/>
      <c r="AJ87" s="506"/>
      <c r="AK87" s="529"/>
      <c r="AL87" s="92"/>
    </row>
    <row r="88" ht="15.75" customHeight="1">
      <c r="A88" s="565"/>
      <c r="B88" s="695"/>
      <c r="C88" s="626"/>
      <c r="D88" s="695"/>
      <c r="E88" s="626"/>
      <c r="F88" s="695"/>
      <c r="G88" s="308"/>
      <c r="H88" s="246"/>
      <c r="I88" s="626"/>
      <c r="J88" s="337"/>
      <c r="K88" s="418"/>
      <c r="L88" s="280"/>
      <c r="M88" s="380"/>
      <c r="N88" s="647"/>
      <c r="O88" s="695"/>
      <c r="P88" s="626"/>
      <c r="Q88" s="580"/>
      <c r="R88" s="536"/>
      <c r="S88" s="308"/>
      <c r="T88" s="420"/>
      <c r="U88" s="626"/>
      <c r="V88" s="661"/>
      <c r="W88" s="626"/>
      <c r="X88" s="580"/>
      <c r="Y88" s="375"/>
      <c r="Z88" s="375"/>
      <c r="AA88" s="308"/>
      <c r="AB88" s="275"/>
      <c r="AC88" s="506"/>
      <c r="AD88" s="506"/>
      <c r="AE88" s="506"/>
      <c r="AF88" s="506"/>
      <c r="AG88" s="506"/>
      <c r="AH88" s="506"/>
      <c r="AI88" s="506"/>
      <c r="AJ88" s="506"/>
      <c r="AK88" s="529"/>
      <c r="AL88" s="92"/>
    </row>
    <row r="89" ht="15.75" customHeight="1">
      <c r="A89" s="565"/>
      <c r="B89" s="695"/>
      <c r="C89" s="626"/>
      <c r="D89" s="695"/>
      <c r="E89" s="626"/>
      <c r="F89" s="695"/>
      <c r="G89" s="308"/>
      <c r="H89" s="246"/>
      <c r="I89" s="626"/>
      <c r="J89" s="337"/>
      <c r="K89" s="418"/>
      <c r="L89" s="280"/>
      <c r="M89" s="380"/>
      <c r="N89" s="647"/>
      <c r="O89" s="695"/>
      <c r="P89" s="626"/>
      <c r="Q89" s="580"/>
      <c r="R89" s="536"/>
      <c r="S89" s="308"/>
      <c r="T89" s="420"/>
      <c r="U89" s="626"/>
      <c r="V89" s="661"/>
      <c r="W89" s="626"/>
      <c r="X89" s="580"/>
      <c r="Y89" s="375"/>
      <c r="Z89" s="375"/>
      <c r="AA89" s="308"/>
      <c r="AB89" s="275"/>
      <c r="AC89" s="506"/>
      <c r="AD89" s="506"/>
      <c r="AE89" s="506"/>
      <c r="AF89" s="506"/>
      <c r="AG89" s="506"/>
      <c r="AH89" s="506"/>
      <c r="AI89" s="506"/>
      <c r="AJ89" s="506"/>
      <c r="AK89" s="529"/>
      <c r="AL89" s="92"/>
    </row>
    <row r="90" ht="15.75" customHeight="1">
      <c r="A90" s="565"/>
      <c r="B90" s="695"/>
      <c r="C90" s="626"/>
      <c r="D90" s="695"/>
      <c r="E90" s="626"/>
      <c r="F90" s="695"/>
      <c r="G90" s="308"/>
      <c r="H90" s="246"/>
      <c r="I90" s="626"/>
      <c r="J90" s="337"/>
      <c r="K90" s="418"/>
      <c r="L90" s="280"/>
      <c r="M90" s="380"/>
      <c r="N90" s="647"/>
      <c r="O90" s="695"/>
      <c r="P90" s="626"/>
      <c r="Q90" s="580"/>
      <c r="R90" s="536"/>
      <c r="S90" s="308"/>
      <c r="T90" s="420"/>
      <c r="U90" s="626"/>
      <c r="V90" s="661"/>
      <c r="W90" s="626"/>
      <c r="X90" s="580"/>
      <c r="Y90" s="375"/>
      <c r="Z90" s="375"/>
      <c r="AA90" s="308"/>
      <c r="AB90" s="275"/>
      <c r="AC90" s="506"/>
      <c r="AD90" s="506"/>
      <c r="AE90" s="506"/>
      <c r="AF90" s="506"/>
      <c r="AG90" s="506"/>
      <c r="AH90" s="506"/>
      <c r="AI90" s="506"/>
      <c r="AJ90" s="506"/>
      <c r="AK90" s="529"/>
      <c r="AL90" s="92"/>
    </row>
    <row r="91" ht="15.75" customHeight="1">
      <c r="A91" s="565"/>
      <c r="B91" s="695"/>
      <c r="C91" s="626"/>
      <c r="D91" s="695"/>
      <c r="E91" s="626"/>
      <c r="F91" s="695"/>
      <c r="G91" s="308"/>
      <c r="H91" s="246"/>
      <c r="I91" s="626"/>
      <c r="J91" s="337"/>
      <c r="K91" s="418"/>
      <c r="L91" s="280"/>
      <c r="M91" s="380"/>
      <c r="N91" s="647"/>
      <c r="O91" s="695"/>
      <c r="P91" s="626"/>
      <c r="Q91" s="580"/>
      <c r="R91" s="536"/>
      <c r="S91" s="308"/>
      <c r="T91" s="420"/>
      <c r="U91" s="626"/>
      <c r="V91" s="661"/>
      <c r="W91" s="626"/>
      <c r="X91" s="580"/>
      <c r="Y91" s="375"/>
      <c r="Z91" s="375"/>
      <c r="AA91" s="308"/>
      <c r="AB91" s="275"/>
      <c r="AC91" s="506"/>
      <c r="AD91" s="506"/>
      <c r="AE91" s="506"/>
      <c r="AF91" s="506"/>
      <c r="AG91" s="506"/>
      <c r="AH91" s="506"/>
      <c r="AI91" s="506"/>
      <c r="AJ91" s="506"/>
      <c r="AK91" s="529"/>
      <c r="AL91" s="92"/>
    </row>
    <row r="92" ht="15.75" customHeight="1">
      <c r="A92" s="565"/>
      <c r="B92" s="695"/>
      <c r="C92" s="626"/>
      <c r="D92" s="695"/>
      <c r="E92" s="626"/>
      <c r="F92" s="695"/>
      <c r="G92" s="308"/>
      <c r="H92" s="246"/>
      <c r="I92" s="626"/>
      <c r="J92" s="337"/>
      <c r="K92" s="418"/>
      <c r="L92" s="280"/>
      <c r="M92" s="380"/>
      <c r="N92" s="647"/>
      <c r="O92" s="695"/>
      <c r="P92" s="626"/>
      <c r="Q92" s="580"/>
      <c r="R92" s="536"/>
      <c r="S92" s="308"/>
      <c r="T92" s="420"/>
      <c r="U92" s="626"/>
      <c r="V92" s="661"/>
      <c r="W92" s="626"/>
      <c r="X92" s="580"/>
      <c r="Y92" s="375"/>
      <c r="Z92" s="375"/>
      <c r="AA92" s="308"/>
      <c r="AB92" s="275"/>
      <c r="AC92" s="506"/>
      <c r="AD92" s="506"/>
      <c r="AE92" s="506"/>
      <c r="AF92" s="506"/>
      <c r="AG92" s="506"/>
      <c r="AH92" s="506"/>
      <c r="AI92" s="506"/>
      <c r="AJ92" s="506"/>
      <c r="AK92" s="529"/>
      <c r="AL92" s="92"/>
    </row>
    <row r="93" ht="15.75" customHeight="1">
      <c r="A93" s="565"/>
      <c r="B93" s="695"/>
      <c r="C93" s="626"/>
      <c r="D93" s="695"/>
      <c r="E93" s="626"/>
      <c r="F93" s="695"/>
      <c r="G93" s="308"/>
      <c r="H93" s="246"/>
      <c r="I93" s="626"/>
      <c r="J93" s="337"/>
      <c r="K93" s="418"/>
      <c r="L93" s="280"/>
      <c r="M93" s="380"/>
      <c r="N93" s="647"/>
      <c r="O93" s="695"/>
      <c r="P93" s="626"/>
      <c r="Q93" s="580"/>
      <c r="R93" s="536"/>
      <c r="S93" s="308"/>
      <c r="T93" s="420"/>
      <c r="U93" s="626"/>
      <c r="V93" s="661"/>
      <c r="W93" s="626"/>
      <c r="X93" s="580"/>
      <c r="Y93" s="375"/>
      <c r="Z93" s="375"/>
      <c r="AA93" s="308"/>
      <c r="AB93" s="275"/>
      <c r="AC93" s="506"/>
      <c r="AD93" s="506"/>
      <c r="AE93" s="506"/>
      <c r="AF93" s="506"/>
      <c r="AG93" s="506"/>
      <c r="AH93" s="506"/>
      <c r="AI93" s="506"/>
      <c r="AJ93" s="506"/>
      <c r="AK93" s="529"/>
      <c r="AL93" s="92"/>
    </row>
    <row r="94" ht="15.75" customHeight="1">
      <c r="A94" s="565"/>
      <c r="B94" s="695"/>
      <c r="C94" s="626"/>
      <c r="D94" s="695"/>
      <c r="E94" s="626"/>
      <c r="F94" s="695"/>
      <c r="G94" s="308"/>
      <c r="H94" s="246"/>
      <c r="I94" s="626"/>
      <c r="J94" s="337"/>
      <c r="K94" s="418"/>
      <c r="L94" s="280"/>
      <c r="M94" s="380"/>
      <c r="N94" s="647"/>
      <c r="O94" s="695"/>
      <c r="P94" s="626"/>
      <c r="Q94" s="580"/>
      <c r="R94" s="536"/>
      <c r="S94" s="308"/>
      <c r="T94" s="420"/>
      <c r="U94" s="626"/>
      <c r="V94" s="661"/>
      <c r="W94" s="626"/>
      <c r="X94" s="580"/>
      <c r="Y94" s="375"/>
      <c r="Z94" s="375"/>
      <c r="AA94" s="308"/>
      <c r="AB94" s="275"/>
      <c r="AC94" s="506"/>
      <c r="AD94" s="506"/>
      <c r="AE94" s="506"/>
      <c r="AF94" s="506"/>
      <c r="AG94" s="506"/>
      <c r="AH94" s="506"/>
      <c r="AI94" s="506"/>
      <c r="AJ94" s="506"/>
      <c r="AK94" s="529"/>
      <c r="AL94" s="92"/>
    </row>
    <row r="95" ht="15.75" customHeight="1">
      <c r="A95" s="565"/>
      <c r="B95" s="695"/>
      <c r="C95" s="626"/>
      <c r="D95" s="695"/>
      <c r="E95" s="626"/>
      <c r="F95" s="695"/>
      <c r="G95" s="308"/>
      <c r="H95" s="246"/>
      <c r="I95" s="626"/>
      <c r="J95" s="337"/>
      <c r="K95" s="418"/>
      <c r="L95" s="280"/>
      <c r="M95" s="380"/>
      <c r="N95" s="647"/>
      <c r="O95" s="695"/>
      <c r="P95" s="626"/>
      <c r="Q95" s="580"/>
      <c r="R95" s="536"/>
      <c r="S95" s="308"/>
      <c r="T95" s="420"/>
      <c r="U95" s="626"/>
      <c r="V95" s="661"/>
      <c r="W95" s="626"/>
      <c r="X95" s="580"/>
      <c r="Y95" s="375"/>
      <c r="Z95" s="375"/>
      <c r="AA95" s="308"/>
      <c r="AB95" s="275"/>
      <c r="AC95" s="506"/>
      <c r="AD95" s="506"/>
      <c r="AE95" s="506"/>
      <c r="AF95" s="506"/>
      <c r="AG95" s="506"/>
      <c r="AH95" s="506"/>
      <c r="AI95" s="506"/>
      <c r="AJ95" s="506"/>
      <c r="AK95" s="529"/>
      <c r="AL95" s="92"/>
    </row>
    <row r="96" ht="15.75" customHeight="1">
      <c r="A96" s="565"/>
      <c r="B96" s="695"/>
      <c r="C96" s="626"/>
      <c r="D96" s="695"/>
      <c r="E96" s="626"/>
      <c r="F96" s="695"/>
      <c r="G96" s="308"/>
      <c r="H96" s="246"/>
      <c r="I96" s="626"/>
      <c r="J96" s="337"/>
      <c r="K96" s="418"/>
      <c r="L96" s="280"/>
      <c r="M96" s="380"/>
      <c r="N96" s="647"/>
      <c r="O96" s="695"/>
      <c r="P96" s="626"/>
      <c r="Q96" s="580"/>
      <c r="R96" s="536"/>
      <c r="S96" s="308"/>
      <c r="T96" s="420"/>
      <c r="U96" s="626"/>
      <c r="V96" s="661"/>
      <c r="W96" s="626"/>
      <c r="X96" s="580"/>
      <c r="Y96" s="375"/>
      <c r="Z96" s="375"/>
      <c r="AA96" s="308"/>
      <c r="AB96" s="275"/>
      <c r="AC96" s="506"/>
      <c r="AD96" s="506"/>
      <c r="AE96" s="506"/>
      <c r="AF96" s="506"/>
      <c r="AG96" s="506"/>
      <c r="AH96" s="506"/>
      <c r="AI96" s="506"/>
      <c r="AJ96" s="506"/>
      <c r="AK96" s="529"/>
      <c r="AL96" s="92"/>
    </row>
    <row r="97" ht="15.75" customHeight="1">
      <c r="A97" s="565"/>
      <c r="B97" s="695"/>
      <c r="C97" s="626"/>
      <c r="D97" s="695"/>
      <c r="E97" s="626"/>
      <c r="F97" s="695"/>
      <c r="G97" s="308"/>
      <c r="H97" s="246"/>
      <c r="I97" s="626"/>
      <c r="J97" s="337"/>
      <c r="K97" s="418"/>
      <c r="L97" s="280"/>
      <c r="M97" s="380"/>
      <c r="N97" s="647"/>
      <c r="O97" s="695"/>
      <c r="P97" s="626"/>
      <c r="Q97" s="580"/>
      <c r="R97" s="536"/>
      <c r="S97" s="308"/>
      <c r="T97" s="420"/>
      <c r="U97" s="626"/>
      <c r="V97" s="661"/>
      <c r="W97" s="626"/>
      <c r="X97" s="580"/>
      <c r="Y97" s="375"/>
      <c r="Z97" s="375"/>
      <c r="AA97" s="308"/>
      <c r="AB97" s="275"/>
      <c r="AC97" s="506"/>
      <c r="AD97" s="506"/>
      <c r="AE97" s="506"/>
      <c r="AF97" s="506"/>
      <c r="AG97" s="506"/>
      <c r="AH97" s="506"/>
      <c r="AI97" s="506"/>
      <c r="AJ97" s="506"/>
      <c r="AK97" s="529"/>
      <c r="AL97" s="92"/>
    </row>
    <row r="98" ht="15.75" customHeight="1">
      <c r="A98" s="565"/>
      <c r="B98" s="695"/>
      <c r="C98" s="626"/>
      <c r="D98" s="695"/>
      <c r="E98" s="626"/>
      <c r="F98" s="695"/>
      <c r="G98" s="308"/>
      <c r="H98" s="246"/>
      <c r="I98" s="626"/>
      <c r="J98" s="337"/>
      <c r="K98" s="418"/>
      <c r="L98" s="280"/>
      <c r="M98" s="380"/>
      <c r="N98" s="647"/>
      <c r="O98" s="695"/>
      <c r="P98" s="626"/>
      <c r="Q98" s="580"/>
      <c r="R98" s="536"/>
      <c r="S98" s="308"/>
      <c r="T98" s="420"/>
      <c r="U98" s="626"/>
      <c r="V98" s="661"/>
      <c r="W98" s="626"/>
      <c r="X98" s="580"/>
      <c r="Y98" s="375"/>
      <c r="Z98" s="375"/>
      <c r="AA98" s="308"/>
      <c r="AB98" s="275"/>
      <c r="AC98" s="506"/>
      <c r="AD98" s="506"/>
      <c r="AE98" s="506"/>
      <c r="AF98" s="506"/>
      <c r="AG98" s="506"/>
      <c r="AH98" s="506"/>
      <c r="AI98" s="506"/>
      <c r="AJ98" s="506"/>
      <c r="AK98" s="529"/>
      <c r="AL98" s="92"/>
    </row>
    <row r="99" ht="15.75" customHeight="1">
      <c r="A99" s="565"/>
      <c r="B99" s="695"/>
      <c r="C99" s="626"/>
      <c r="D99" s="695"/>
      <c r="E99" s="626"/>
      <c r="F99" s="695"/>
      <c r="G99" s="308"/>
      <c r="H99" s="246"/>
      <c r="I99" s="626"/>
      <c r="J99" s="337"/>
      <c r="K99" s="418"/>
      <c r="L99" s="280"/>
      <c r="M99" s="380"/>
      <c r="N99" s="647"/>
      <c r="O99" s="695"/>
      <c r="P99" s="626"/>
      <c r="Q99" s="580"/>
      <c r="R99" s="536"/>
      <c r="S99" s="308"/>
      <c r="T99" s="420"/>
      <c r="U99" s="626"/>
      <c r="V99" s="661"/>
      <c r="W99" s="626"/>
      <c r="X99" s="580"/>
      <c r="Y99" s="375"/>
      <c r="Z99" s="375"/>
      <c r="AA99" s="308"/>
      <c r="AB99" s="275"/>
      <c r="AC99" s="506"/>
      <c r="AD99" s="506"/>
      <c r="AE99" s="506"/>
      <c r="AF99" s="506"/>
      <c r="AG99" s="506"/>
      <c r="AH99" s="506"/>
      <c r="AI99" s="506"/>
      <c r="AJ99" s="506"/>
      <c r="AK99" s="529"/>
      <c r="AL99" s="92"/>
    </row>
    <row r="100" ht="15.75" customHeight="1">
      <c r="A100" s="565"/>
      <c r="B100" s="695"/>
      <c r="C100" s="626"/>
      <c r="D100" s="695"/>
      <c r="E100" s="626"/>
      <c r="F100" s="695"/>
      <c r="G100" s="308"/>
      <c r="H100" s="246"/>
      <c r="I100" s="626"/>
      <c r="J100" s="337"/>
      <c r="K100" s="418"/>
      <c r="L100" s="280"/>
      <c r="M100" s="380"/>
      <c r="N100" s="647"/>
      <c r="O100" s="695"/>
      <c r="P100" s="626"/>
      <c r="Q100" s="580"/>
      <c r="R100" s="536"/>
      <c r="S100" s="308"/>
      <c r="T100" s="420"/>
      <c r="U100" s="626"/>
      <c r="V100" s="661"/>
      <c r="W100" s="626"/>
      <c r="X100" s="580"/>
      <c r="Y100" s="375"/>
      <c r="Z100" s="375"/>
      <c r="AA100" s="308"/>
      <c r="AB100" s="275"/>
      <c r="AC100" s="506"/>
      <c r="AD100" s="506"/>
      <c r="AE100" s="506"/>
      <c r="AF100" s="506"/>
      <c r="AG100" s="506"/>
      <c r="AH100" s="506"/>
      <c r="AI100" s="506"/>
      <c r="AJ100" s="506"/>
      <c r="AK100" s="529"/>
      <c r="AL100" s="92"/>
    </row>
    <row r="101" ht="15.75" customHeight="1">
      <c r="A101" s="565"/>
      <c r="B101" s="695"/>
      <c r="C101" s="626"/>
      <c r="D101" s="695"/>
      <c r="E101" s="626"/>
      <c r="F101" s="695"/>
      <c r="G101" s="308"/>
      <c r="H101" s="246"/>
      <c r="I101" s="626"/>
      <c r="J101" s="337"/>
      <c r="K101" s="418"/>
      <c r="L101" s="280"/>
      <c r="M101" s="380"/>
      <c r="N101" s="647"/>
      <c r="O101" s="695"/>
      <c r="P101" s="626"/>
      <c r="Q101" s="580"/>
      <c r="R101" s="536"/>
      <c r="S101" s="308"/>
      <c r="T101" s="420"/>
      <c r="U101" s="626"/>
      <c r="V101" s="661"/>
      <c r="W101" s="626"/>
      <c r="X101" s="580"/>
      <c r="Y101" s="375"/>
      <c r="Z101" s="375"/>
      <c r="AA101" s="308"/>
      <c r="AB101" s="275"/>
      <c r="AC101" s="506"/>
      <c r="AD101" s="506"/>
      <c r="AE101" s="506"/>
      <c r="AF101" s="506"/>
      <c r="AG101" s="506"/>
      <c r="AH101" s="506"/>
      <c r="AI101" s="506"/>
      <c r="AJ101" s="506"/>
      <c r="AK101" s="529"/>
      <c r="AL101" s="92"/>
    </row>
    <row r="102" ht="15.75" customHeight="1">
      <c r="A102" s="565"/>
      <c r="B102" s="695"/>
      <c r="C102" s="626"/>
      <c r="D102" s="695"/>
      <c r="E102" s="626"/>
      <c r="F102" s="695"/>
      <c r="G102" s="308"/>
      <c r="H102" s="246"/>
      <c r="I102" s="626"/>
      <c r="J102" s="337"/>
      <c r="K102" s="418"/>
      <c r="L102" s="280"/>
      <c r="M102" s="380"/>
      <c r="N102" s="647"/>
      <c r="O102" s="695"/>
      <c r="P102" s="626"/>
      <c r="Q102" s="580"/>
      <c r="R102" s="536"/>
      <c r="S102" s="308"/>
      <c r="T102" s="420"/>
      <c r="U102" s="626"/>
      <c r="V102" s="661"/>
      <c r="W102" s="626"/>
      <c r="X102" s="580"/>
      <c r="Y102" s="375"/>
      <c r="Z102" s="375"/>
      <c r="AA102" s="308"/>
      <c r="AB102" s="275"/>
      <c r="AC102" s="506"/>
      <c r="AD102" s="506"/>
      <c r="AE102" s="506"/>
      <c r="AF102" s="506"/>
      <c r="AG102" s="506"/>
      <c r="AH102" s="506"/>
      <c r="AI102" s="506"/>
      <c r="AJ102" s="506"/>
      <c r="AK102" s="529"/>
      <c r="AL102" s="92"/>
    </row>
    <row r="103" ht="15.75" customHeight="1">
      <c r="A103" s="565"/>
      <c r="B103" s="695"/>
      <c r="C103" s="626"/>
      <c r="D103" s="695"/>
      <c r="E103" s="626"/>
      <c r="F103" s="695"/>
      <c r="G103" s="308"/>
      <c r="H103" s="246"/>
      <c r="I103" s="626"/>
      <c r="J103" s="337"/>
      <c r="K103" s="418"/>
      <c r="L103" s="280"/>
      <c r="M103" s="380"/>
      <c r="N103" s="647"/>
      <c r="O103" s="695"/>
      <c r="P103" s="626"/>
      <c r="Q103" s="580"/>
      <c r="R103" s="536"/>
      <c r="S103" s="308"/>
      <c r="T103" s="420"/>
      <c r="U103" s="626"/>
      <c r="V103" s="661"/>
      <c r="W103" s="626"/>
      <c r="X103" s="580"/>
      <c r="Y103" s="375"/>
      <c r="Z103" s="375"/>
      <c r="AA103" s="308"/>
      <c r="AB103" s="275"/>
      <c r="AC103" s="506"/>
      <c r="AD103" s="506"/>
      <c r="AE103" s="506"/>
      <c r="AF103" s="506"/>
      <c r="AG103" s="506"/>
      <c r="AH103" s="506"/>
      <c r="AI103" s="506"/>
      <c r="AJ103" s="506"/>
      <c r="AK103" s="529"/>
      <c r="AL103" s="92"/>
    </row>
    <row r="104" ht="15.75" customHeight="1">
      <c r="A104" s="565"/>
      <c r="B104" s="695"/>
      <c r="C104" s="626"/>
      <c r="D104" s="695"/>
      <c r="E104" s="626"/>
      <c r="F104" s="695"/>
      <c r="G104" s="308"/>
      <c r="H104" s="246"/>
      <c r="I104" s="626"/>
      <c r="J104" s="337"/>
      <c r="K104" s="418"/>
      <c r="L104" s="280"/>
      <c r="M104" s="380"/>
      <c r="N104" s="647"/>
      <c r="O104" s="695"/>
      <c r="P104" s="626"/>
      <c r="Q104" s="580"/>
      <c r="R104" s="536"/>
      <c r="S104" s="308"/>
      <c r="T104" s="420"/>
      <c r="U104" s="626"/>
      <c r="V104" s="661"/>
      <c r="W104" s="626"/>
      <c r="X104" s="580"/>
      <c r="Y104" s="375"/>
      <c r="Z104" s="375"/>
      <c r="AA104" s="308"/>
      <c r="AB104" s="275"/>
      <c r="AC104" s="506"/>
      <c r="AD104" s="506"/>
      <c r="AE104" s="506"/>
      <c r="AF104" s="506"/>
      <c r="AG104" s="506"/>
      <c r="AH104" s="506"/>
      <c r="AI104" s="506"/>
      <c r="AJ104" s="506"/>
      <c r="AK104" s="529"/>
      <c r="AL104" s="92"/>
    </row>
    <row r="105" ht="15.75" customHeight="1">
      <c r="A105" s="565"/>
      <c r="B105" s="695"/>
      <c r="C105" s="626"/>
      <c r="D105" s="695"/>
      <c r="E105" s="626"/>
      <c r="F105" s="695"/>
      <c r="G105" s="308"/>
      <c r="H105" s="246"/>
      <c r="I105" s="626"/>
      <c r="J105" s="337"/>
      <c r="K105" s="418"/>
      <c r="L105" s="280"/>
      <c r="M105" s="380"/>
      <c r="N105" s="647"/>
      <c r="O105" s="695"/>
      <c r="P105" s="626"/>
      <c r="Q105" s="580"/>
      <c r="R105" s="536"/>
      <c r="S105" s="308"/>
      <c r="T105" s="420"/>
      <c r="U105" s="626"/>
      <c r="V105" s="661"/>
      <c r="W105" s="626"/>
      <c r="X105" s="580"/>
      <c r="Y105" s="375"/>
      <c r="Z105" s="375"/>
      <c r="AA105" s="308"/>
      <c r="AB105" s="275"/>
      <c r="AC105" s="506"/>
      <c r="AD105" s="506"/>
      <c r="AE105" s="506"/>
      <c r="AF105" s="506"/>
      <c r="AG105" s="506"/>
      <c r="AH105" s="506"/>
      <c r="AI105" s="506"/>
      <c r="AJ105" s="506"/>
      <c r="AK105" s="529"/>
      <c r="AL105" s="92"/>
    </row>
    <row r="106" ht="15.75" customHeight="1">
      <c r="A106" s="565"/>
      <c r="B106" s="695"/>
      <c r="C106" s="626"/>
      <c r="D106" s="695"/>
      <c r="E106" s="626"/>
      <c r="F106" s="695"/>
      <c r="G106" s="308"/>
      <c r="H106" s="246"/>
      <c r="I106" s="626"/>
      <c r="J106" s="337"/>
      <c r="K106" s="418"/>
      <c r="L106" s="280"/>
      <c r="M106" s="380"/>
      <c r="N106" s="647"/>
      <c r="O106" s="695"/>
      <c r="P106" s="626"/>
      <c r="Q106" s="580"/>
      <c r="R106" s="536"/>
      <c r="S106" s="308"/>
      <c r="T106" s="420"/>
      <c r="U106" s="626"/>
      <c r="V106" s="661"/>
      <c r="W106" s="626"/>
      <c r="X106" s="580"/>
      <c r="Y106" s="375"/>
      <c r="Z106" s="375"/>
      <c r="AA106" s="308"/>
      <c r="AB106" s="275"/>
      <c r="AC106" s="506"/>
      <c r="AD106" s="506"/>
      <c r="AE106" s="506"/>
      <c r="AF106" s="506"/>
      <c r="AG106" s="506"/>
      <c r="AH106" s="506"/>
      <c r="AI106" s="506"/>
      <c r="AJ106" s="506"/>
      <c r="AK106" s="529"/>
      <c r="AL106" s="92"/>
    </row>
    <row r="107" ht="15.75" customHeight="1">
      <c r="A107" s="565"/>
      <c r="B107" s="695"/>
      <c r="C107" s="626"/>
      <c r="D107" s="695"/>
      <c r="E107" s="626"/>
      <c r="F107" s="695"/>
      <c r="G107" s="308"/>
      <c r="H107" s="246"/>
      <c r="I107" s="626"/>
      <c r="J107" s="337"/>
      <c r="K107" s="418"/>
      <c r="L107" s="280"/>
      <c r="M107" s="380"/>
      <c r="N107" s="647"/>
      <c r="O107" s="695"/>
      <c r="P107" s="626"/>
      <c r="Q107" s="580"/>
      <c r="R107" s="536"/>
      <c r="S107" s="308"/>
      <c r="T107" s="420"/>
      <c r="U107" s="626"/>
      <c r="V107" s="661"/>
      <c r="W107" s="626"/>
      <c r="X107" s="580"/>
      <c r="Y107" s="375"/>
      <c r="Z107" s="375"/>
      <c r="AA107" s="308"/>
      <c r="AB107" s="275"/>
      <c r="AC107" s="506"/>
      <c r="AD107" s="506"/>
      <c r="AE107" s="506"/>
      <c r="AF107" s="506"/>
      <c r="AG107" s="506"/>
      <c r="AH107" s="506"/>
      <c r="AI107" s="506"/>
      <c r="AJ107" s="506"/>
      <c r="AK107" s="529"/>
      <c r="AL107" s="92"/>
    </row>
    <row r="108" ht="15.75" customHeight="1">
      <c r="A108" s="565"/>
      <c r="B108" s="695"/>
      <c r="C108" s="626"/>
      <c r="D108" s="695"/>
      <c r="E108" s="626"/>
      <c r="F108" s="695"/>
      <c r="G108" s="308"/>
      <c r="H108" s="246"/>
      <c r="I108" s="626"/>
      <c r="J108" s="337"/>
      <c r="K108" s="418"/>
      <c r="L108" s="280"/>
      <c r="M108" s="380"/>
      <c r="N108" s="647"/>
      <c r="O108" s="695"/>
      <c r="P108" s="626"/>
      <c r="Q108" s="580"/>
      <c r="R108" s="536"/>
      <c r="S108" s="308"/>
      <c r="T108" s="420"/>
      <c r="U108" s="626"/>
      <c r="V108" s="661"/>
      <c r="W108" s="626"/>
      <c r="X108" s="580"/>
      <c r="Y108" s="375"/>
      <c r="Z108" s="375"/>
      <c r="AA108" s="308"/>
      <c r="AB108" s="275"/>
      <c r="AC108" s="506"/>
      <c r="AD108" s="506"/>
      <c r="AE108" s="506"/>
      <c r="AF108" s="506"/>
      <c r="AG108" s="506"/>
      <c r="AH108" s="506"/>
      <c r="AI108" s="506"/>
      <c r="AJ108" s="506"/>
      <c r="AK108" s="529"/>
      <c r="AL108" s="92"/>
    </row>
    <row r="109" ht="15.75" customHeight="1">
      <c r="A109" s="565"/>
      <c r="B109" s="695"/>
      <c r="C109" s="626"/>
      <c r="D109" s="695"/>
      <c r="E109" s="626"/>
      <c r="F109" s="695"/>
      <c r="G109" s="308"/>
      <c r="H109" s="246"/>
      <c r="I109" s="626"/>
      <c r="J109" s="337"/>
      <c r="K109" s="418"/>
      <c r="L109" s="280"/>
      <c r="M109" s="380"/>
      <c r="N109" s="647"/>
      <c r="O109" s="695"/>
      <c r="P109" s="626"/>
      <c r="Q109" s="580"/>
      <c r="R109" s="536"/>
      <c r="S109" s="308"/>
      <c r="T109" s="420"/>
      <c r="U109" s="626"/>
      <c r="V109" s="661"/>
      <c r="W109" s="626"/>
      <c r="X109" s="580"/>
      <c r="Y109" s="375"/>
      <c r="Z109" s="375"/>
      <c r="AA109" s="308"/>
      <c r="AB109" s="275"/>
      <c r="AC109" s="506"/>
      <c r="AD109" s="506"/>
      <c r="AE109" s="506"/>
      <c r="AF109" s="506"/>
      <c r="AG109" s="506"/>
      <c r="AH109" s="506"/>
      <c r="AI109" s="506"/>
      <c r="AJ109" s="506"/>
      <c r="AK109" s="529"/>
      <c r="AL109" s="92"/>
    </row>
    <row r="110" ht="15.75" customHeight="1">
      <c r="A110" s="565"/>
      <c r="B110" s="695"/>
      <c r="C110" s="626"/>
      <c r="D110" s="695"/>
      <c r="E110" s="626"/>
      <c r="F110" s="695"/>
      <c r="G110" s="308"/>
      <c r="H110" s="246"/>
      <c r="I110" s="626"/>
      <c r="J110" s="337"/>
      <c r="K110" s="418"/>
      <c r="L110" s="280"/>
      <c r="M110" s="380"/>
      <c r="N110" s="647"/>
      <c r="O110" s="695"/>
      <c r="P110" s="626"/>
      <c r="Q110" s="580"/>
      <c r="R110" s="536"/>
      <c r="S110" s="308"/>
      <c r="T110" s="420"/>
      <c r="U110" s="626"/>
      <c r="V110" s="661"/>
      <c r="W110" s="626"/>
      <c r="X110" s="580"/>
      <c r="Y110" s="375"/>
      <c r="Z110" s="375"/>
      <c r="AA110" s="308"/>
      <c r="AB110" s="275"/>
      <c r="AC110" s="506"/>
      <c r="AD110" s="506"/>
      <c r="AE110" s="506"/>
      <c r="AF110" s="506"/>
      <c r="AG110" s="506"/>
      <c r="AH110" s="506"/>
      <c r="AI110" s="506"/>
      <c r="AJ110" s="506"/>
      <c r="AK110" s="529"/>
      <c r="AL110" s="92"/>
    </row>
    <row r="111" ht="15.75" customHeight="1">
      <c r="A111" s="565"/>
      <c r="B111" s="695"/>
      <c r="C111" s="626"/>
      <c r="D111" s="695"/>
      <c r="E111" s="626"/>
      <c r="F111" s="695"/>
      <c r="G111" s="308"/>
      <c r="H111" s="246"/>
      <c r="I111" s="626"/>
      <c r="J111" s="337"/>
      <c r="K111" s="418"/>
      <c r="L111" s="280"/>
      <c r="M111" s="380"/>
      <c r="N111" s="647"/>
      <c r="O111" s="695"/>
      <c r="P111" s="626"/>
      <c r="Q111" s="580"/>
      <c r="R111" s="536"/>
      <c r="S111" s="308"/>
      <c r="T111" s="420"/>
      <c r="U111" s="626"/>
      <c r="V111" s="661"/>
      <c r="W111" s="626"/>
      <c r="X111" s="580"/>
      <c r="Y111" s="375"/>
      <c r="Z111" s="375"/>
      <c r="AA111" s="308"/>
      <c r="AB111" s="275"/>
      <c r="AC111" s="506"/>
      <c r="AD111" s="506"/>
      <c r="AE111" s="506"/>
      <c r="AF111" s="506"/>
      <c r="AG111" s="506"/>
      <c r="AH111" s="506"/>
      <c r="AI111" s="506"/>
      <c r="AJ111" s="506"/>
      <c r="AK111" s="529"/>
      <c r="AL111" s="92"/>
    </row>
    <row r="112" ht="15.75" customHeight="1">
      <c r="A112" s="565"/>
      <c r="B112" s="695"/>
      <c r="C112" s="626"/>
      <c r="D112" s="695"/>
      <c r="E112" s="626"/>
      <c r="F112" s="695"/>
      <c r="G112" s="308"/>
      <c r="H112" s="246"/>
      <c r="I112" s="626"/>
      <c r="J112" s="337"/>
      <c r="K112" s="418"/>
      <c r="L112" s="280"/>
      <c r="M112" s="380"/>
      <c r="N112" s="647"/>
      <c r="O112" s="695"/>
      <c r="P112" s="626"/>
      <c r="Q112" s="580"/>
      <c r="R112" s="536"/>
      <c r="S112" s="308"/>
      <c r="T112" s="420"/>
      <c r="U112" s="626"/>
      <c r="V112" s="661"/>
      <c r="W112" s="626"/>
      <c r="X112" s="580"/>
      <c r="Y112" s="375"/>
      <c r="Z112" s="375"/>
      <c r="AA112" s="308"/>
      <c r="AB112" s="275"/>
      <c r="AC112" s="506"/>
      <c r="AD112" s="506"/>
      <c r="AE112" s="506"/>
      <c r="AF112" s="506"/>
      <c r="AG112" s="506"/>
      <c r="AH112" s="506"/>
      <c r="AI112" s="506"/>
      <c r="AJ112" s="506"/>
      <c r="AK112" s="529"/>
      <c r="AL112" s="92"/>
    </row>
    <row r="113" ht="15.75" customHeight="1">
      <c r="A113" s="565"/>
      <c r="B113" s="695"/>
      <c r="C113" s="626"/>
      <c r="D113" s="695"/>
      <c r="E113" s="626"/>
      <c r="F113" s="695"/>
      <c r="G113" s="308"/>
      <c r="H113" s="246"/>
      <c r="I113" s="626"/>
      <c r="J113" s="337"/>
      <c r="K113" s="418"/>
      <c r="L113" s="280"/>
      <c r="M113" s="380"/>
      <c r="N113" s="647"/>
      <c r="O113" s="695"/>
      <c r="P113" s="626"/>
      <c r="Q113" s="580"/>
      <c r="R113" s="536"/>
      <c r="S113" s="308"/>
      <c r="T113" s="420"/>
      <c r="U113" s="626"/>
      <c r="V113" s="661"/>
      <c r="W113" s="626"/>
      <c r="X113" s="580"/>
      <c r="Y113" s="375"/>
      <c r="Z113" s="375"/>
      <c r="AA113" s="308"/>
      <c r="AB113" s="275"/>
      <c r="AC113" s="506"/>
      <c r="AD113" s="506"/>
      <c r="AE113" s="506"/>
      <c r="AF113" s="506"/>
      <c r="AG113" s="506"/>
      <c r="AH113" s="506"/>
      <c r="AI113" s="506"/>
      <c r="AJ113" s="506"/>
      <c r="AK113" s="529"/>
      <c r="AL113" s="92"/>
    </row>
    <row r="114" ht="15.75" customHeight="1">
      <c r="A114" s="565"/>
      <c r="B114" s="695"/>
      <c r="C114" s="626"/>
      <c r="D114" s="695"/>
      <c r="E114" s="626"/>
      <c r="F114" s="695"/>
      <c r="G114" s="308"/>
      <c r="H114" s="246"/>
      <c r="I114" s="626"/>
      <c r="J114" s="337"/>
      <c r="K114" s="418"/>
      <c r="L114" s="280"/>
      <c r="M114" s="380"/>
      <c r="N114" s="647"/>
      <c r="O114" s="695"/>
      <c r="P114" s="626"/>
      <c r="Q114" s="580"/>
      <c r="R114" s="536"/>
      <c r="S114" s="308"/>
      <c r="T114" s="420"/>
      <c r="U114" s="626"/>
      <c r="V114" s="661"/>
      <c r="W114" s="626"/>
      <c r="X114" s="580"/>
      <c r="Y114" s="375"/>
      <c r="Z114" s="375"/>
      <c r="AA114" s="308"/>
      <c r="AB114" s="275"/>
      <c r="AC114" s="506"/>
      <c r="AD114" s="506"/>
      <c r="AE114" s="506"/>
      <c r="AF114" s="506"/>
      <c r="AG114" s="506"/>
      <c r="AH114" s="506"/>
      <c r="AI114" s="506"/>
      <c r="AJ114" s="506"/>
      <c r="AK114" s="529"/>
      <c r="AL114" s="92"/>
    </row>
    <row r="115" ht="15.75" customHeight="1">
      <c r="A115" s="565"/>
      <c r="B115" s="695"/>
      <c r="C115" s="626"/>
      <c r="D115" s="695"/>
      <c r="E115" s="626"/>
      <c r="F115" s="695"/>
      <c r="G115" s="308"/>
      <c r="H115" s="246"/>
      <c r="I115" s="626"/>
      <c r="J115" s="337"/>
      <c r="K115" s="418"/>
      <c r="L115" s="280"/>
      <c r="M115" s="380"/>
      <c r="N115" s="647"/>
      <c r="O115" s="695"/>
      <c r="P115" s="626"/>
      <c r="Q115" s="580"/>
      <c r="R115" s="536"/>
      <c r="S115" s="308"/>
      <c r="T115" s="420"/>
      <c r="U115" s="626"/>
      <c r="V115" s="661"/>
      <c r="W115" s="626"/>
      <c r="X115" s="580"/>
      <c r="Y115" s="375"/>
      <c r="Z115" s="375"/>
      <c r="AA115" s="308"/>
      <c r="AB115" s="275"/>
      <c r="AC115" s="506"/>
      <c r="AD115" s="506"/>
      <c r="AE115" s="506"/>
      <c r="AF115" s="506"/>
      <c r="AG115" s="506"/>
      <c r="AH115" s="506"/>
      <c r="AI115" s="506"/>
      <c r="AJ115" s="506"/>
      <c r="AK115" s="529"/>
      <c r="AL115" s="92"/>
    </row>
    <row r="116" ht="15.75" customHeight="1">
      <c r="A116" s="565"/>
      <c r="B116" s="695"/>
      <c r="C116" s="626"/>
      <c r="D116" s="695"/>
      <c r="E116" s="626"/>
      <c r="F116" s="695"/>
      <c r="G116" s="308"/>
      <c r="H116" s="246"/>
      <c r="I116" s="626"/>
      <c r="J116" s="337"/>
      <c r="K116" s="418"/>
      <c r="L116" s="280"/>
      <c r="M116" s="380"/>
      <c r="N116" s="647"/>
      <c r="O116" s="695"/>
      <c r="P116" s="626"/>
      <c r="Q116" s="580"/>
      <c r="R116" s="536"/>
      <c r="S116" s="308"/>
      <c r="T116" s="420"/>
      <c r="U116" s="626"/>
      <c r="V116" s="661"/>
      <c r="W116" s="626"/>
      <c r="X116" s="580"/>
      <c r="Y116" s="375"/>
      <c r="Z116" s="375"/>
      <c r="AA116" s="308"/>
      <c r="AB116" s="275"/>
      <c r="AC116" s="506"/>
      <c r="AD116" s="506"/>
      <c r="AE116" s="506"/>
      <c r="AF116" s="506"/>
      <c r="AG116" s="506"/>
      <c r="AH116" s="506"/>
      <c r="AI116" s="506"/>
      <c r="AJ116" s="506"/>
      <c r="AK116" s="529"/>
      <c r="AL116" s="92"/>
    </row>
    <row r="117" ht="15.75" customHeight="1">
      <c r="A117" s="565"/>
      <c r="B117" s="695"/>
      <c r="C117" s="626"/>
      <c r="D117" s="695"/>
      <c r="E117" s="626"/>
      <c r="F117" s="695"/>
      <c r="G117" s="308"/>
      <c r="H117" s="246"/>
      <c r="I117" s="626"/>
      <c r="J117" s="337"/>
      <c r="K117" s="418"/>
      <c r="L117" s="280"/>
      <c r="M117" s="380"/>
      <c r="N117" s="647"/>
      <c r="O117" s="695"/>
      <c r="P117" s="626"/>
      <c r="Q117" s="580"/>
      <c r="R117" s="536"/>
      <c r="S117" s="308"/>
      <c r="T117" s="420"/>
      <c r="U117" s="626"/>
      <c r="V117" s="661"/>
      <c r="W117" s="626"/>
      <c r="X117" s="580"/>
      <c r="Y117" s="375"/>
      <c r="Z117" s="375"/>
      <c r="AA117" s="308"/>
      <c r="AB117" s="275"/>
      <c r="AC117" s="506"/>
      <c r="AD117" s="506"/>
      <c r="AE117" s="506"/>
      <c r="AF117" s="506"/>
      <c r="AG117" s="506"/>
      <c r="AH117" s="506"/>
      <c r="AI117" s="506"/>
      <c r="AJ117" s="506"/>
      <c r="AK117" s="529"/>
      <c r="AL117" s="92"/>
    </row>
    <row r="118" ht="15.75" customHeight="1">
      <c r="A118" s="565"/>
      <c r="B118" s="695"/>
      <c r="C118" s="626"/>
      <c r="D118" s="695"/>
      <c r="E118" s="626"/>
      <c r="F118" s="695"/>
      <c r="G118" s="308"/>
      <c r="H118" s="246"/>
      <c r="I118" s="626"/>
      <c r="J118" s="337"/>
      <c r="K118" s="418"/>
      <c r="L118" s="280"/>
      <c r="M118" s="380"/>
      <c r="N118" s="647"/>
      <c r="O118" s="695"/>
      <c r="P118" s="626"/>
      <c r="Q118" s="580"/>
      <c r="R118" s="536"/>
      <c r="S118" s="308"/>
      <c r="T118" s="420"/>
      <c r="U118" s="626"/>
      <c r="V118" s="661"/>
      <c r="W118" s="626"/>
      <c r="X118" s="580"/>
      <c r="Y118" s="375"/>
      <c r="Z118" s="375"/>
      <c r="AA118" s="308"/>
      <c r="AB118" s="275"/>
      <c r="AC118" s="506"/>
      <c r="AD118" s="506"/>
      <c r="AE118" s="506"/>
      <c r="AF118" s="506"/>
      <c r="AG118" s="506"/>
      <c r="AH118" s="506"/>
      <c r="AI118" s="506"/>
      <c r="AJ118" s="506"/>
      <c r="AK118" s="529"/>
      <c r="AL118" s="92"/>
    </row>
    <row r="119" ht="15.75" customHeight="1">
      <c r="A119" s="565"/>
      <c r="B119" s="695"/>
      <c r="C119" s="626"/>
      <c r="D119" s="695"/>
      <c r="E119" s="626"/>
      <c r="F119" s="695"/>
      <c r="G119" s="308"/>
      <c r="H119" s="246"/>
      <c r="I119" s="626"/>
      <c r="J119" s="337"/>
      <c r="K119" s="418"/>
      <c r="L119" s="280"/>
      <c r="M119" s="380"/>
      <c r="N119" s="647"/>
      <c r="O119" s="695"/>
      <c r="P119" s="626"/>
      <c r="Q119" s="580"/>
      <c r="R119" s="536"/>
      <c r="S119" s="308"/>
      <c r="T119" s="420"/>
      <c r="U119" s="626"/>
      <c r="V119" s="661"/>
      <c r="W119" s="626"/>
      <c r="X119" s="580"/>
      <c r="Y119" s="375"/>
      <c r="Z119" s="375"/>
      <c r="AA119" s="308"/>
      <c r="AB119" s="275"/>
      <c r="AC119" s="506"/>
      <c r="AD119" s="506"/>
      <c r="AE119" s="506"/>
      <c r="AF119" s="506"/>
      <c r="AG119" s="506"/>
      <c r="AH119" s="506"/>
      <c r="AI119" s="506"/>
      <c r="AJ119" s="506"/>
      <c r="AK119" s="529"/>
      <c r="AL119" s="92"/>
    </row>
    <row r="120" ht="15.75" customHeight="1">
      <c r="A120" s="565"/>
      <c r="B120" s="695"/>
      <c r="C120" s="626"/>
      <c r="D120" s="695"/>
      <c r="E120" s="626"/>
      <c r="F120" s="695"/>
      <c r="G120" s="308"/>
      <c r="H120" s="246"/>
      <c r="I120" s="626"/>
      <c r="J120" s="337"/>
      <c r="K120" s="418"/>
      <c r="L120" s="280"/>
      <c r="M120" s="380"/>
      <c r="N120" s="647"/>
      <c r="O120" s="695"/>
      <c r="P120" s="626"/>
      <c r="Q120" s="580"/>
      <c r="R120" s="536"/>
      <c r="S120" s="308"/>
      <c r="T120" s="420"/>
      <c r="U120" s="626"/>
      <c r="V120" s="661"/>
      <c r="W120" s="626"/>
      <c r="X120" s="580"/>
      <c r="Y120" s="375"/>
      <c r="Z120" s="375"/>
      <c r="AA120" s="308"/>
      <c r="AB120" s="275"/>
      <c r="AC120" s="506"/>
      <c r="AD120" s="506"/>
      <c r="AE120" s="506"/>
      <c r="AF120" s="506"/>
      <c r="AG120" s="506"/>
      <c r="AH120" s="506"/>
      <c r="AI120" s="506"/>
      <c r="AJ120" s="506"/>
      <c r="AK120" s="529"/>
      <c r="AL120" s="92"/>
    </row>
    <row r="121" ht="15.75" customHeight="1">
      <c r="A121" s="565"/>
      <c r="B121" s="695"/>
      <c r="C121" s="626"/>
      <c r="D121" s="695"/>
      <c r="E121" s="626"/>
      <c r="F121" s="695"/>
      <c r="G121" s="308"/>
      <c r="H121" s="246"/>
      <c r="I121" s="626"/>
      <c r="J121" s="337"/>
      <c r="K121" s="418"/>
      <c r="L121" s="280"/>
      <c r="M121" s="380"/>
      <c r="N121" s="647"/>
      <c r="O121" s="695"/>
      <c r="P121" s="626"/>
      <c r="Q121" s="580"/>
      <c r="R121" s="536"/>
      <c r="S121" s="308"/>
      <c r="T121" s="420"/>
      <c r="U121" s="626"/>
      <c r="V121" s="661"/>
      <c r="W121" s="626"/>
      <c r="X121" s="580"/>
      <c r="Y121" s="375"/>
      <c r="Z121" s="375"/>
      <c r="AA121" s="308"/>
      <c r="AB121" s="275"/>
      <c r="AC121" s="506"/>
      <c r="AD121" s="506"/>
      <c r="AE121" s="506"/>
      <c r="AF121" s="506"/>
      <c r="AG121" s="506"/>
      <c r="AH121" s="506"/>
      <c r="AI121" s="506"/>
      <c r="AJ121" s="506"/>
      <c r="AK121" s="529"/>
      <c r="AL121" s="92"/>
    </row>
    <row r="122" ht="15.75" customHeight="1">
      <c r="A122" s="565"/>
      <c r="B122" s="695"/>
      <c r="C122" s="626"/>
      <c r="D122" s="695"/>
      <c r="E122" s="626"/>
      <c r="F122" s="695"/>
      <c r="G122" s="308"/>
      <c r="H122" s="246"/>
      <c r="I122" s="626"/>
      <c r="J122" s="337"/>
      <c r="K122" s="418"/>
      <c r="L122" s="280"/>
      <c r="M122" s="380"/>
      <c r="N122" s="647"/>
      <c r="O122" s="695"/>
      <c r="P122" s="626"/>
      <c r="Q122" s="580"/>
      <c r="R122" s="536"/>
      <c r="S122" s="308"/>
      <c r="T122" s="420"/>
      <c r="U122" s="626"/>
      <c r="V122" s="661"/>
      <c r="W122" s="626"/>
      <c r="X122" s="580"/>
      <c r="Y122" s="375"/>
      <c r="Z122" s="375"/>
      <c r="AA122" s="308"/>
      <c r="AB122" s="275"/>
      <c r="AC122" s="506"/>
      <c r="AD122" s="506"/>
      <c r="AE122" s="506"/>
      <c r="AF122" s="506"/>
      <c r="AG122" s="506"/>
      <c r="AH122" s="506"/>
      <c r="AI122" s="506"/>
      <c r="AJ122" s="506"/>
      <c r="AK122" s="529"/>
      <c r="AL122" s="92"/>
    </row>
    <row r="123" ht="15.75" customHeight="1">
      <c r="A123" s="565"/>
      <c r="B123" s="695"/>
      <c r="C123" s="626"/>
      <c r="D123" s="695"/>
      <c r="E123" s="626"/>
      <c r="F123" s="695"/>
      <c r="G123" s="308"/>
      <c r="H123" s="246"/>
      <c r="I123" s="626"/>
      <c r="J123" s="337"/>
      <c r="K123" s="418"/>
      <c r="L123" s="280"/>
      <c r="M123" s="380"/>
      <c r="N123" s="647"/>
      <c r="O123" s="695"/>
      <c r="P123" s="626"/>
      <c r="Q123" s="580"/>
      <c r="R123" s="536"/>
      <c r="S123" s="308"/>
      <c r="T123" s="420"/>
      <c r="U123" s="626"/>
      <c r="V123" s="661"/>
      <c r="W123" s="626"/>
      <c r="X123" s="580"/>
      <c r="Y123" s="375"/>
      <c r="Z123" s="375"/>
      <c r="AA123" s="308"/>
      <c r="AB123" s="275"/>
      <c r="AC123" s="506"/>
      <c r="AD123" s="506"/>
      <c r="AE123" s="506"/>
      <c r="AF123" s="506"/>
      <c r="AG123" s="506"/>
      <c r="AH123" s="506"/>
      <c r="AI123" s="506"/>
      <c r="AJ123" s="506"/>
      <c r="AK123" s="529"/>
      <c r="AL123" s="92"/>
    </row>
    <row r="124" ht="15.75" customHeight="1">
      <c r="A124" s="565"/>
      <c r="B124" s="695"/>
      <c r="C124" s="626"/>
      <c r="D124" s="695"/>
      <c r="E124" s="626"/>
      <c r="F124" s="695"/>
      <c r="G124" s="308"/>
      <c r="H124" s="246"/>
      <c r="I124" s="626"/>
      <c r="J124" s="337"/>
      <c r="K124" s="418"/>
      <c r="L124" s="280"/>
      <c r="M124" s="380"/>
      <c r="N124" s="647"/>
      <c r="O124" s="695"/>
      <c r="P124" s="626"/>
      <c r="Q124" s="580"/>
      <c r="R124" s="536"/>
      <c r="S124" s="308"/>
      <c r="T124" s="420"/>
      <c r="U124" s="626"/>
      <c r="V124" s="661"/>
      <c r="W124" s="626"/>
      <c r="X124" s="580"/>
      <c r="Y124" s="375"/>
      <c r="Z124" s="375"/>
      <c r="AA124" s="308"/>
      <c r="AB124" s="275"/>
      <c r="AC124" s="506"/>
      <c r="AD124" s="506"/>
      <c r="AE124" s="506"/>
      <c r="AF124" s="506"/>
      <c r="AG124" s="506"/>
      <c r="AH124" s="506"/>
      <c r="AI124" s="506"/>
      <c r="AJ124" s="506"/>
      <c r="AK124" s="529"/>
      <c r="AL124" s="92"/>
    </row>
    <row r="125" ht="15.75" customHeight="1">
      <c r="A125" s="565"/>
      <c r="B125" s="695"/>
      <c r="C125" s="626"/>
      <c r="D125" s="695"/>
      <c r="E125" s="626"/>
      <c r="F125" s="695"/>
      <c r="G125" s="308"/>
      <c r="H125" s="246"/>
      <c r="I125" s="626"/>
      <c r="J125" s="337"/>
      <c r="K125" s="418"/>
      <c r="L125" s="280"/>
      <c r="M125" s="380"/>
      <c r="N125" s="647"/>
      <c r="O125" s="695"/>
      <c r="P125" s="626"/>
      <c r="Q125" s="580"/>
      <c r="R125" s="536"/>
      <c r="S125" s="308"/>
      <c r="T125" s="420"/>
      <c r="U125" s="626"/>
      <c r="V125" s="661"/>
      <c r="W125" s="626"/>
      <c r="X125" s="580"/>
      <c r="Y125" s="375"/>
      <c r="Z125" s="375"/>
      <c r="AA125" s="308"/>
      <c r="AB125" s="275"/>
      <c r="AC125" s="506"/>
      <c r="AD125" s="506"/>
      <c r="AE125" s="506"/>
      <c r="AF125" s="506"/>
      <c r="AG125" s="506"/>
      <c r="AH125" s="506"/>
      <c r="AI125" s="506"/>
      <c r="AJ125" s="506"/>
      <c r="AK125" s="529"/>
      <c r="AL125" s="92"/>
    </row>
    <row r="126" ht="15.75" customHeight="1">
      <c r="A126" s="565"/>
      <c r="B126" s="695"/>
      <c r="C126" s="626"/>
      <c r="D126" s="695"/>
      <c r="E126" s="626"/>
      <c r="F126" s="695"/>
      <c r="G126" s="308"/>
      <c r="H126" s="246"/>
      <c r="I126" s="626"/>
      <c r="J126" s="337"/>
      <c r="K126" s="418"/>
      <c r="L126" s="280"/>
      <c r="M126" s="380"/>
      <c r="N126" s="647"/>
      <c r="O126" s="695"/>
      <c r="P126" s="626"/>
      <c r="Q126" s="580"/>
      <c r="R126" s="536"/>
      <c r="S126" s="308"/>
      <c r="T126" s="420"/>
      <c r="U126" s="626"/>
      <c r="V126" s="661"/>
      <c r="W126" s="626"/>
      <c r="X126" s="580"/>
      <c r="Y126" s="375"/>
      <c r="Z126" s="375"/>
      <c r="AA126" s="308"/>
      <c r="AB126" s="275"/>
      <c r="AC126" s="506"/>
      <c r="AD126" s="506"/>
      <c r="AE126" s="506"/>
      <c r="AF126" s="506"/>
      <c r="AG126" s="506"/>
      <c r="AH126" s="506"/>
      <c r="AI126" s="506"/>
      <c r="AJ126" s="506"/>
      <c r="AK126" s="529"/>
      <c r="AL126" s="92"/>
    </row>
    <row r="127" ht="15.75" customHeight="1">
      <c r="A127" s="565"/>
      <c r="B127" s="695"/>
      <c r="C127" s="626"/>
      <c r="D127" s="695"/>
      <c r="E127" s="626"/>
      <c r="F127" s="695"/>
      <c r="G127" s="308"/>
      <c r="H127" s="246"/>
      <c r="I127" s="626"/>
      <c r="J127" s="337"/>
      <c r="K127" s="418"/>
      <c r="L127" s="280"/>
      <c r="M127" s="380"/>
      <c r="N127" s="647"/>
      <c r="O127" s="695"/>
      <c r="P127" s="626"/>
      <c r="Q127" s="580"/>
      <c r="R127" s="536"/>
      <c r="S127" s="308"/>
      <c r="T127" s="420"/>
      <c r="U127" s="626"/>
      <c r="V127" s="661"/>
      <c r="W127" s="626"/>
      <c r="X127" s="580"/>
      <c r="Y127" s="375"/>
      <c r="Z127" s="375"/>
      <c r="AA127" s="308"/>
      <c r="AB127" s="275"/>
      <c r="AC127" s="506"/>
      <c r="AD127" s="506"/>
      <c r="AE127" s="506"/>
      <c r="AF127" s="506"/>
      <c r="AG127" s="506"/>
      <c r="AH127" s="506"/>
      <c r="AI127" s="506"/>
      <c r="AJ127" s="506"/>
      <c r="AK127" s="529"/>
      <c r="AL127" s="92"/>
    </row>
    <row r="128" ht="15.75" customHeight="1">
      <c r="A128" s="565"/>
      <c r="B128" s="695"/>
      <c r="C128" s="626"/>
      <c r="D128" s="695"/>
      <c r="E128" s="626"/>
      <c r="F128" s="695"/>
      <c r="G128" s="308"/>
      <c r="H128" s="246"/>
      <c r="I128" s="626"/>
      <c r="J128" s="337"/>
      <c r="K128" s="418"/>
      <c r="L128" s="280"/>
      <c r="M128" s="380"/>
      <c r="N128" s="647"/>
      <c r="O128" s="695"/>
      <c r="P128" s="626"/>
      <c r="Q128" s="580"/>
      <c r="R128" s="536"/>
      <c r="S128" s="308"/>
      <c r="T128" s="420"/>
      <c r="U128" s="626"/>
      <c r="V128" s="661"/>
      <c r="W128" s="626"/>
      <c r="X128" s="580"/>
      <c r="Y128" s="375"/>
      <c r="Z128" s="375"/>
      <c r="AA128" s="308"/>
      <c r="AB128" s="275"/>
      <c r="AC128" s="506"/>
      <c r="AD128" s="506"/>
      <c r="AE128" s="506"/>
      <c r="AF128" s="506"/>
      <c r="AG128" s="506"/>
      <c r="AH128" s="506"/>
      <c r="AI128" s="506"/>
      <c r="AJ128" s="506"/>
      <c r="AK128" s="529"/>
      <c r="AL128" s="92"/>
    </row>
    <row r="129" ht="15.75" customHeight="1">
      <c r="A129" s="565"/>
      <c r="B129" s="695"/>
      <c r="C129" s="626"/>
      <c r="D129" s="695"/>
      <c r="E129" s="626"/>
      <c r="F129" s="695"/>
      <c r="G129" s="308"/>
      <c r="H129" s="246"/>
      <c r="I129" s="626"/>
      <c r="J129" s="337"/>
      <c r="K129" s="418"/>
      <c r="L129" s="280"/>
      <c r="M129" s="380"/>
      <c r="N129" s="647"/>
      <c r="O129" s="695"/>
      <c r="P129" s="626"/>
      <c r="Q129" s="580"/>
      <c r="R129" s="536"/>
      <c r="S129" s="308"/>
      <c r="T129" s="420"/>
      <c r="U129" s="626"/>
      <c r="V129" s="661"/>
      <c r="W129" s="626"/>
      <c r="X129" s="580"/>
      <c r="Y129" s="375"/>
      <c r="Z129" s="375"/>
      <c r="AA129" s="308"/>
      <c r="AB129" s="275"/>
      <c r="AC129" s="506"/>
      <c r="AD129" s="506"/>
      <c r="AE129" s="506"/>
      <c r="AF129" s="506"/>
      <c r="AG129" s="506"/>
      <c r="AH129" s="506"/>
      <c r="AI129" s="506"/>
      <c r="AJ129" s="506"/>
      <c r="AK129" s="529"/>
      <c r="AL129" s="92"/>
    </row>
    <row r="130" ht="15.75" customHeight="1">
      <c r="A130" s="565"/>
      <c r="B130" s="695"/>
      <c r="C130" s="626"/>
      <c r="D130" s="695"/>
      <c r="E130" s="626"/>
      <c r="F130" s="695"/>
      <c r="G130" s="308"/>
      <c r="H130" s="246"/>
      <c r="I130" s="626"/>
      <c r="J130" s="337"/>
      <c r="K130" s="418"/>
      <c r="L130" s="280"/>
      <c r="M130" s="380"/>
      <c r="N130" s="647"/>
      <c r="O130" s="695"/>
      <c r="P130" s="626"/>
      <c r="Q130" s="580"/>
      <c r="R130" s="536"/>
      <c r="S130" s="308"/>
      <c r="T130" s="420"/>
      <c r="U130" s="626"/>
      <c r="V130" s="661"/>
      <c r="W130" s="626"/>
      <c r="X130" s="580"/>
      <c r="Y130" s="375"/>
      <c r="Z130" s="375"/>
      <c r="AA130" s="308"/>
      <c r="AB130" s="275"/>
      <c r="AC130" s="506"/>
      <c r="AD130" s="506"/>
      <c r="AE130" s="506"/>
      <c r="AF130" s="506"/>
      <c r="AG130" s="506"/>
      <c r="AH130" s="506"/>
      <c r="AI130" s="506"/>
      <c r="AJ130" s="506"/>
      <c r="AK130" s="529"/>
      <c r="AL130" s="92"/>
    </row>
    <row r="131" ht="15.75" customHeight="1">
      <c r="A131" s="565"/>
      <c r="B131" s="695"/>
      <c r="C131" s="626"/>
      <c r="D131" s="695"/>
      <c r="E131" s="626"/>
      <c r="F131" s="695"/>
      <c r="G131" s="308"/>
      <c r="H131" s="246"/>
      <c r="I131" s="626"/>
      <c r="J131" s="337"/>
      <c r="K131" s="418"/>
      <c r="L131" s="280"/>
      <c r="M131" s="380"/>
      <c r="N131" s="647"/>
      <c r="O131" s="695"/>
      <c r="P131" s="626"/>
      <c r="Q131" s="580"/>
      <c r="R131" s="536"/>
      <c r="S131" s="308"/>
      <c r="T131" s="420"/>
      <c r="U131" s="626"/>
      <c r="V131" s="661"/>
      <c r="W131" s="626"/>
      <c r="X131" s="580"/>
      <c r="Y131" s="375"/>
      <c r="Z131" s="375"/>
      <c r="AA131" s="308"/>
      <c r="AB131" s="275"/>
      <c r="AC131" s="506"/>
      <c r="AD131" s="506"/>
      <c r="AE131" s="506"/>
      <c r="AF131" s="506"/>
      <c r="AG131" s="506"/>
      <c r="AH131" s="506"/>
      <c r="AI131" s="506"/>
      <c r="AJ131" s="506"/>
      <c r="AK131" s="529"/>
      <c r="AL131" s="92"/>
    </row>
    <row r="132" ht="15.75" customHeight="1">
      <c r="A132" s="565"/>
      <c r="B132" s="695"/>
      <c r="C132" s="626"/>
      <c r="D132" s="695"/>
      <c r="E132" s="626"/>
      <c r="F132" s="695"/>
      <c r="G132" s="308"/>
      <c r="H132" s="246"/>
      <c r="I132" s="626"/>
      <c r="J132" s="337"/>
      <c r="K132" s="418"/>
      <c r="L132" s="280"/>
      <c r="M132" s="380"/>
      <c r="N132" s="647"/>
      <c r="O132" s="695"/>
      <c r="P132" s="626"/>
      <c r="Q132" s="580"/>
      <c r="R132" s="536"/>
      <c r="S132" s="308"/>
      <c r="T132" s="420"/>
      <c r="U132" s="626"/>
      <c r="V132" s="661"/>
      <c r="W132" s="626"/>
      <c r="X132" s="580"/>
      <c r="Y132" s="375"/>
      <c r="Z132" s="375"/>
      <c r="AA132" s="308"/>
      <c r="AB132" s="275"/>
      <c r="AC132" s="506"/>
      <c r="AD132" s="506"/>
      <c r="AE132" s="506"/>
      <c r="AF132" s="506"/>
      <c r="AG132" s="506"/>
      <c r="AH132" s="506"/>
      <c r="AI132" s="506"/>
      <c r="AJ132" s="506"/>
      <c r="AK132" s="529"/>
      <c r="AL132" s="92"/>
    </row>
    <row r="133" ht="15.75" customHeight="1">
      <c r="A133" s="565"/>
      <c r="B133" s="695"/>
      <c r="C133" s="626"/>
      <c r="D133" s="695"/>
      <c r="E133" s="626"/>
      <c r="F133" s="695"/>
      <c r="G133" s="308"/>
      <c r="H133" s="246"/>
      <c r="I133" s="626"/>
      <c r="J133" s="337"/>
      <c r="K133" s="418"/>
      <c r="L133" s="280"/>
      <c r="M133" s="380"/>
      <c r="N133" s="647"/>
      <c r="O133" s="695"/>
      <c r="P133" s="626"/>
      <c r="Q133" s="580"/>
      <c r="R133" s="536"/>
      <c r="S133" s="308"/>
      <c r="T133" s="420"/>
      <c r="U133" s="626"/>
      <c r="V133" s="661"/>
      <c r="W133" s="626"/>
      <c r="X133" s="580"/>
      <c r="Y133" s="375"/>
      <c r="Z133" s="375"/>
      <c r="AA133" s="308"/>
      <c r="AB133" s="275"/>
      <c r="AC133" s="506"/>
      <c r="AD133" s="506"/>
      <c r="AE133" s="506"/>
      <c r="AF133" s="506"/>
      <c r="AG133" s="506"/>
      <c r="AH133" s="506"/>
      <c r="AI133" s="506"/>
      <c r="AJ133" s="506"/>
      <c r="AK133" s="529"/>
      <c r="AL133" s="92"/>
    </row>
    <row r="134" ht="15.75" customHeight="1">
      <c r="A134" s="565"/>
      <c r="B134" s="695"/>
      <c r="C134" s="626"/>
      <c r="D134" s="695"/>
      <c r="E134" s="626"/>
      <c r="F134" s="695"/>
      <c r="G134" s="308"/>
      <c r="H134" s="246"/>
      <c r="I134" s="626"/>
      <c r="J134" s="337"/>
      <c r="K134" s="418"/>
      <c r="L134" s="280"/>
      <c r="M134" s="380"/>
      <c r="N134" s="647"/>
      <c r="O134" s="695"/>
      <c r="P134" s="626"/>
      <c r="Q134" s="580"/>
      <c r="R134" s="536"/>
      <c r="S134" s="308"/>
      <c r="T134" s="420"/>
      <c r="U134" s="626"/>
      <c r="V134" s="661"/>
      <c r="W134" s="626"/>
      <c r="X134" s="580"/>
      <c r="Y134" s="375"/>
      <c r="Z134" s="375"/>
      <c r="AA134" s="308"/>
      <c r="AB134" s="275"/>
      <c r="AC134" s="506"/>
      <c r="AD134" s="506"/>
      <c r="AE134" s="506"/>
      <c r="AF134" s="506"/>
      <c r="AG134" s="506"/>
      <c r="AH134" s="506"/>
      <c r="AI134" s="506"/>
      <c r="AJ134" s="506"/>
      <c r="AK134" s="529"/>
      <c r="AL134" s="92"/>
    </row>
    <row r="135" ht="15.75" customHeight="1">
      <c r="A135" s="565"/>
      <c r="B135" s="695"/>
      <c r="C135" s="626"/>
      <c r="D135" s="695"/>
      <c r="E135" s="626"/>
      <c r="F135" s="695"/>
      <c r="G135" s="308"/>
      <c r="H135" s="246"/>
      <c r="I135" s="626"/>
      <c r="J135" s="337"/>
      <c r="K135" s="418"/>
      <c r="L135" s="280"/>
      <c r="M135" s="380"/>
      <c r="N135" s="647"/>
      <c r="O135" s="695"/>
      <c r="P135" s="626"/>
      <c r="Q135" s="580"/>
      <c r="R135" s="536"/>
      <c r="S135" s="308"/>
      <c r="T135" s="420"/>
      <c r="U135" s="626"/>
      <c r="V135" s="661"/>
      <c r="W135" s="626"/>
      <c r="X135" s="580"/>
      <c r="Y135" s="375"/>
      <c r="Z135" s="375"/>
      <c r="AA135" s="308"/>
      <c r="AB135" s="275"/>
      <c r="AC135" s="506"/>
      <c r="AD135" s="506"/>
      <c r="AE135" s="506"/>
      <c r="AF135" s="506"/>
      <c r="AG135" s="506"/>
      <c r="AH135" s="506"/>
      <c r="AI135" s="506"/>
      <c r="AJ135" s="506"/>
      <c r="AK135" s="529"/>
      <c r="AL135" s="92"/>
    </row>
    <row r="136" ht="15.75" customHeight="1">
      <c r="A136" s="565"/>
      <c r="B136" s="695"/>
      <c r="C136" s="626"/>
      <c r="D136" s="695"/>
      <c r="E136" s="626"/>
      <c r="F136" s="695"/>
      <c r="G136" s="308"/>
      <c r="H136" s="246"/>
      <c r="I136" s="626"/>
      <c r="J136" s="337"/>
      <c r="K136" s="418"/>
      <c r="L136" s="280"/>
      <c r="M136" s="380"/>
      <c r="N136" s="647"/>
      <c r="O136" s="695"/>
      <c r="P136" s="626"/>
      <c r="Q136" s="580"/>
      <c r="R136" s="536"/>
      <c r="S136" s="308"/>
      <c r="T136" s="420"/>
      <c r="U136" s="626"/>
      <c r="V136" s="661"/>
      <c r="W136" s="626"/>
      <c r="X136" s="580"/>
      <c r="Y136" s="375"/>
      <c r="Z136" s="375"/>
      <c r="AA136" s="308"/>
      <c r="AB136" s="275"/>
      <c r="AC136" s="506"/>
      <c r="AD136" s="506"/>
      <c r="AE136" s="506"/>
      <c r="AF136" s="506"/>
      <c r="AG136" s="506"/>
      <c r="AH136" s="506"/>
      <c r="AI136" s="506"/>
      <c r="AJ136" s="506"/>
      <c r="AK136" s="529"/>
      <c r="AL136" s="92"/>
    </row>
    <row r="137" ht="15.75" customHeight="1">
      <c r="A137" s="565"/>
      <c r="B137" s="695"/>
      <c r="C137" s="626"/>
      <c r="D137" s="695"/>
      <c r="E137" s="626"/>
      <c r="F137" s="695"/>
      <c r="G137" s="308"/>
      <c r="H137" s="246"/>
      <c r="I137" s="626"/>
      <c r="J137" s="337"/>
      <c r="K137" s="418"/>
      <c r="L137" s="280"/>
      <c r="M137" s="380"/>
      <c r="N137" s="647"/>
      <c r="O137" s="695"/>
      <c r="P137" s="626"/>
      <c r="Q137" s="580"/>
      <c r="R137" s="536"/>
      <c r="S137" s="308"/>
      <c r="T137" s="420"/>
      <c r="U137" s="626"/>
      <c r="V137" s="661"/>
      <c r="W137" s="626"/>
      <c r="X137" s="580"/>
      <c r="Y137" s="375"/>
      <c r="Z137" s="375"/>
      <c r="AA137" s="308"/>
      <c r="AB137" s="275"/>
      <c r="AC137" s="506"/>
      <c r="AD137" s="506"/>
      <c r="AE137" s="506"/>
      <c r="AF137" s="506"/>
      <c r="AG137" s="506"/>
      <c r="AH137" s="506"/>
      <c r="AI137" s="506"/>
      <c r="AJ137" s="506"/>
      <c r="AK137" s="529"/>
      <c r="AL137" s="92"/>
    </row>
    <row r="138" ht="15.75" customHeight="1">
      <c r="A138" s="565"/>
      <c r="B138" s="695"/>
      <c r="C138" s="626"/>
      <c r="D138" s="695"/>
      <c r="E138" s="626"/>
      <c r="F138" s="695"/>
      <c r="G138" s="308"/>
      <c r="H138" s="246"/>
      <c r="I138" s="626"/>
      <c r="J138" s="337"/>
      <c r="K138" s="418"/>
      <c r="L138" s="280"/>
      <c r="M138" s="380"/>
      <c r="N138" s="647"/>
      <c r="O138" s="695"/>
      <c r="P138" s="626"/>
      <c r="Q138" s="580"/>
      <c r="R138" s="536"/>
      <c r="S138" s="308"/>
      <c r="T138" s="420"/>
      <c r="U138" s="626"/>
      <c r="V138" s="661"/>
      <c r="W138" s="626"/>
      <c r="X138" s="580"/>
      <c r="Y138" s="375"/>
      <c r="Z138" s="375"/>
      <c r="AA138" s="308"/>
      <c r="AB138" s="275"/>
      <c r="AC138" s="506"/>
      <c r="AD138" s="506"/>
      <c r="AE138" s="506"/>
      <c r="AF138" s="506"/>
      <c r="AG138" s="506"/>
      <c r="AH138" s="506"/>
      <c r="AI138" s="506"/>
      <c r="AJ138" s="506"/>
      <c r="AK138" s="529"/>
      <c r="AL138" s="92"/>
    </row>
    <row r="139" ht="15.75" customHeight="1">
      <c r="A139" s="565"/>
      <c r="B139" s="695"/>
      <c r="C139" s="626"/>
      <c r="D139" s="695"/>
      <c r="E139" s="626"/>
      <c r="F139" s="695"/>
      <c r="G139" s="308"/>
      <c r="H139" s="246"/>
      <c r="I139" s="626"/>
      <c r="J139" s="337"/>
      <c r="K139" s="418"/>
      <c r="L139" s="280"/>
      <c r="M139" s="380"/>
      <c r="N139" s="647"/>
      <c r="O139" s="695"/>
      <c r="P139" s="626"/>
      <c r="Q139" s="580"/>
      <c r="R139" s="536"/>
      <c r="S139" s="308"/>
      <c r="T139" s="420"/>
      <c r="U139" s="626"/>
      <c r="V139" s="661"/>
      <c r="W139" s="626"/>
      <c r="X139" s="580"/>
      <c r="Y139" s="375"/>
      <c r="Z139" s="375"/>
      <c r="AA139" s="308"/>
      <c r="AB139" s="275"/>
      <c r="AC139" s="506"/>
      <c r="AD139" s="506"/>
      <c r="AE139" s="506"/>
      <c r="AF139" s="506"/>
      <c r="AG139" s="506"/>
      <c r="AH139" s="506"/>
      <c r="AI139" s="506"/>
      <c r="AJ139" s="506"/>
      <c r="AK139" s="529"/>
      <c r="AL139" s="92"/>
    </row>
    <row r="140" ht="15.75" customHeight="1">
      <c r="A140" s="565"/>
      <c r="B140" s="695"/>
      <c r="C140" s="626"/>
      <c r="D140" s="695"/>
      <c r="E140" s="626"/>
      <c r="F140" s="695"/>
      <c r="G140" s="308"/>
      <c r="H140" s="246"/>
      <c r="I140" s="626"/>
      <c r="J140" s="337"/>
      <c r="K140" s="418"/>
      <c r="L140" s="280"/>
      <c r="M140" s="380"/>
      <c r="N140" s="647"/>
      <c r="O140" s="695"/>
      <c r="P140" s="626"/>
      <c r="Q140" s="580"/>
      <c r="R140" s="536"/>
      <c r="S140" s="308"/>
      <c r="T140" s="420"/>
      <c r="U140" s="626"/>
      <c r="V140" s="661"/>
      <c r="W140" s="626"/>
      <c r="X140" s="580"/>
      <c r="Y140" s="375"/>
      <c r="Z140" s="375"/>
      <c r="AA140" s="308"/>
      <c r="AB140" s="275"/>
      <c r="AC140" s="506"/>
      <c r="AD140" s="506"/>
      <c r="AE140" s="506"/>
      <c r="AF140" s="506"/>
      <c r="AG140" s="506"/>
      <c r="AH140" s="506"/>
      <c r="AI140" s="506"/>
      <c r="AJ140" s="506"/>
      <c r="AK140" s="529"/>
      <c r="AL140" s="92"/>
    </row>
    <row r="141" ht="15.75" customHeight="1">
      <c r="A141" s="565"/>
      <c r="B141" s="695"/>
      <c r="C141" s="626"/>
      <c r="D141" s="695"/>
      <c r="E141" s="626"/>
      <c r="F141" s="695"/>
      <c r="G141" s="308"/>
      <c r="H141" s="246"/>
      <c r="I141" s="626"/>
      <c r="J141" s="337"/>
      <c r="K141" s="418"/>
      <c r="L141" s="280"/>
      <c r="M141" s="380"/>
      <c r="N141" s="647"/>
      <c r="O141" s="695"/>
      <c r="P141" s="626"/>
      <c r="Q141" s="580"/>
      <c r="R141" s="536"/>
      <c r="S141" s="308"/>
      <c r="T141" s="420"/>
      <c r="U141" s="626"/>
      <c r="V141" s="661"/>
      <c r="W141" s="626"/>
      <c r="X141" s="580"/>
      <c r="Y141" s="375"/>
      <c r="Z141" s="375"/>
      <c r="AA141" s="308"/>
      <c r="AB141" s="275"/>
      <c r="AC141" s="506"/>
      <c r="AD141" s="506"/>
      <c r="AE141" s="506"/>
      <c r="AF141" s="506"/>
      <c r="AG141" s="506"/>
      <c r="AH141" s="506"/>
      <c r="AI141" s="506"/>
      <c r="AJ141" s="506"/>
      <c r="AK141" s="529"/>
      <c r="AL141" s="92"/>
    </row>
    <row r="142" ht="15.75" customHeight="1">
      <c r="A142" s="565"/>
      <c r="B142" s="695"/>
      <c r="C142" s="626"/>
      <c r="D142" s="695"/>
      <c r="E142" s="626"/>
      <c r="F142" s="695"/>
      <c r="G142" s="308"/>
      <c r="H142" s="246"/>
      <c r="I142" s="626"/>
      <c r="J142" s="337"/>
      <c r="K142" s="418"/>
      <c r="L142" s="280"/>
      <c r="M142" s="380"/>
      <c r="N142" s="647"/>
      <c r="O142" s="695"/>
      <c r="P142" s="626"/>
      <c r="Q142" s="580"/>
      <c r="R142" s="536"/>
      <c r="S142" s="308"/>
      <c r="T142" s="420"/>
      <c r="U142" s="626"/>
      <c r="V142" s="661"/>
      <c r="W142" s="626"/>
      <c r="X142" s="580"/>
      <c r="Y142" s="375"/>
      <c r="Z142" s="375"/>
      <c r="AA142" s="308"/>
      <c r="AB142" s="275"/>
      <c r="AC142" s="506"/>
      <c r="AD142" s="506"/>
      <c r="AE142" s="506"/>
      <c r="AF142" s="506"/>
      <c r="AG142" s="506"/>
      <c r="AH142" s="506"/>
      <c r="AI142" s="506"/>
      <c r="AJ142" s="506"/>
      <c r="AK142" s="529"/>
      <c r="AL142" s="92"/>
    </row>
    <row r="143" ht="15.75" customHeight="1">
      <c r="A143" s="565"/>
      <c r="B143" s="695"/>
      <c r="C143" s="626"/>
      <c r="D143" s="695"/>
      <c r="E143" s="626"/>
      <c r="F143" s="695"/>
      <c r="G143" s="308"/>
      <c r="H143" s="246"/>
      <c r="I143" s="626"/>
      <c r="J143" s="337"/>
      <c r="K143" s="418"/>
      <c r="L143" s="280"/>
      <c r="M143" s="380"/>
      <c r="N143" s="647"/>
      <c r="O143" s="695"/>
      <c r="P143" s="626"/>
      <c r="Q143" s="580"/>
      <c r="R143" s="536"/>
      <c r="S143" s="308"/>
      <c r="T143" s="420"/>
      <c r="U143" s="626"/>
      <c r="V143" s="661"/>
      <c r="W143" s="626"/>
      <c r="X143" s="580"/>
      <c r="Y143" s="375"/>
      <c r="Z143" s="375"/>
      <c r="AA143" s="308"/>
      <c r="AB143" s="275"/>
      <c r="AC143" s="506"/>
      <c r="AD143" s="506"/>
      <c r="AE143" s="506"/>
      <c r="AF143" s="506"/>
      <c r="AG143" s="506"/>
      <c r="AH143" s="506"/>
      <c r="AI143" s="506"/>
      <c r="AJ143" s="506"/>
      <c r="AK143" s="529"/>
      <c r="AL143" s="92"/>
    </row>
    <row r="144" ht="15.75" customHeight="1">
      <c r="A144" s="565"/>
      <c r="B144" s="695"/>
      <c r="C144" s="626"/>
      <c r="D144" s="695"/>
      <c r="E144" s="626"/>
      <c r="F144" s="695"/>
      <c r="G144" s="308"/>
      <c r="H144" s="246"/>
      <c r="I144" s="626"/>
      <c r="J144" s="337"/>
      <c r="K144" s="418"/>
      <c r="L144" s="280"/>
      <c r="M144" s="380"/>
      <c r="N144" s="647"/>
      <c r="O144" s="695"/>
      <c r="P144" s="626"/>
      <c r="Q144" s="580"/>
      <c r="R144" s="536"/>
      <c r="S144" s="308"/>
      <c r="T144" s="420"/>
      <c r="U144" s="626"/>
      <c r="V144" s="661"/>
      <c r="W144" s="626"/>
      <c r="X144" s="580"/>
      <c r="Y144" s="375"/>
      <c r="Z144" s="375"/>
      <c r="AA144" s="308"/>
      <c r="AB144" s="275"/>
      <c r="AC144" s="506"/>
      <c r="AD144" s="506"/>
      <c r="AE144" s="506"/>
      <c r="AF144" s="506"/>
      <c r="AG144" s="506"/>
      <c r="AH144" s="506"/>
      <c r="AI144" s="506"/>
      <c r="AJ144" s="506"/>
      <c r="AK144" s="529"/>
      <c r="AL144" s="92"/>
    </row>
    <row r="145" ht="15.75" customHeight="1">
      <c r="A145" s="565"/>
      <c r="B145" s="695"/>
      <c r="C145" s="626"/>
      <c r="D145" s="695"/>
      <c r="E145" s="626"/>
      <c r="F145" s="695"/>
      <c r="G145" s="308"/>
      <c r="H145" s="246"/>
      <c r="I145" s="626"/>
      <c r="J145" s="337"/>
      <c r="K145" s="418"/>
      <c r="L145" s="280"/>
      <c r="M145" s="380"/>
      <c r="N145" s="647"/>
      <c r="O145" s="695"/>
      <c r="P145" s="626"/>
      <c r="Q145" s="580"/>
      <c r="R145" s="536"/>
      <c r="S145" s="308"/>
      <c r="T145" s="420"/>
      <c r="U145" s="626"/>
      <c r="V145" s="661"/>
      <c r="W145" s="626"/>
      <c r="X145" s="580"/>
      <c r="Y145" s="375"/>
      <c r="Z145" s="375"/>
      <c r="AA145" s="308"/>
      <c r="AB145" s="275"/>
      <c r="AC145" s="506"/>
      <c r="AD145" s="506"/>
      <c r="AE145" s="506"/>
      <c r="AF145" s="506"/>
      <c r="AG145" s="506"/>
      <c r="AH145" s="506"/>
      <c r="AI145" s="506"/>
      <c r="AJ145" s="506"/>
      <c r="AK145" s="529"/>
      <c r="AL145" s="92"/>
    </row>
    <row r="146" ht="15.75" customHeight="1">
      <c r="A146" s="565"/>
      <c r="B146" s="695"/>
      <c r="C146" s="626"/>
      <c r="D146" s="695"/>
      <c r="E146" s="626"/>
      <c r="F146" s="695"/>
      <c r="G146" s="308"/>
      <c r="H146" s="246"/>
      <c r="I146" s="626"/>
      <c r="J146" s="337"/>
      <c r="K146" s="418"/>
      <c r="L146" s="280"/>
      <c r="M146" s="380"/>
      <c r="N146" s="647"/>
      <c r="O146" s="695"/>
      <c r="P146" s="626"/>
      <c r="Q146" s="580"/>
      <c r="R146" s="536"/>
      <c r="S146" s="308"/>
      <c r="T146" s="420"/>
      <c r="U146" s="626"/>
      <c r="V146" s="661"/>
      <c r="W146" s="626"/>
      <c r="X146" s="580"/>
      <c r="Y146" s="375"/>
      <c r="Z146" s="375"/>
      <c r="AA146" s="308"/>
      <c r="AB146" s="275"/>
      <c r="AC146" s="506"/>
      <c r="AD146" s="506"/>
      <c r="AE146" s="506"/>
      <c r="AF146" s="506"/>
      <c r="AG146" s="506"/>
      <c r="AH146" s="506"/>
      <c r="AI146" s="506"/>
      <c r="AJ146" s="506"/>
      <c r="AK146" s="529"/>
      <c r="AL146" s="92"/>
    </row>
    <row r="147" ht="15.75" customHeight="1">
      <c r="A147" s="565"/>
      <c r="B147" s="695"/>
      <c r="C147" s="626"/>
      <c r="D147" s="695"/>
      <c r="E147" s="626"/>
      <c r="F147" s="695"/>
      <c r="G147" s="308"/>
      <c r="H147" s="246"/>
      <c r="I147" s="626"/>
      <c r="J147" s="337"/>
      <c r="K147" s="418"/>
      <c r="L147" s="280"/>
      <c r="M147" s="380"/>
      <c r="N147" s="647"/>
      <c r="O147" s="695"/>
      <c r="P147" s="626"/>
      <c r="Q147" s="580"/>
      <c r="R147" s="536"/>
      <c r="S147" s="308"/>
      <c r="T147" s="420"/>
      <c r="U147" s="626"/>
      <c r="V147" s="661"/>
      <c r="W147" s="626"/>
      <c r="X147" s="580"/>
      <c r="Y147" s="375"/>
      <c r="Z147" s="375"/>
      <c r="AA147" s="308"/>
      <c r="AB147" s="275"/>
      <c r="AC147" s="506"/>
      <c r="AD147" s="506"/>
      <c r="AE147" s="506"/>
      <c r="AF147" s="506"/>
      <c r="AG147" s="506"/>
      <c r="AH147" s="506"/>
      <c r="AI147" s="506"/>
      <c r="AJ147" s="506"/>
      <c r="AK147" s="529"/>
      <c r="AL147" s="92"/>
    </row>
    <row r="148" ht="15.75" customHeight="1">
      <c r="A148" s="565"/>
      <c r="B148" s="695"/>
      <c r="C148" s="626"/>
      <c r="D148" s="695"/>
      <c r="E148" s="626"/>
      <c r="F148" s="695"/>
      <c r="G148" s="308"/>
      <c r="H148" s="246"/>
      <c r="I148" s="626"/>
      <c r="J148" s="337"/>
      <c r="K148" s="418"/>
      <c r="L148" s="280"/>
      <c r="M148" s="380"/>
      <c r="N148" s="647"/>
      <c r="O148" s="695"/>
      <c r="P148" s="626"/>
      <c r="Q148" s="580"/>
      <c r="R148" s="536"/>
      <c r="S148" s="308"/>
      <c r="T148" s="420"/>
      <c r="U148" s="626"/>
      <c r="V148" s="661"/>
      <c r="W148" s="626"/>
      <c r="X148" s="580"/>
      <c r="Y148" s="375"/>
      <c r="Z148" s="375"/>
      <c r="AA148" s="308"/>
      <c r="AB148" s="275"/>
      <c r="AC148" s="506"/>
      <c r="AD148" s="506"/>
      <c r="AE148" s="506"/>
      <c r="AF148" s="506"/>
      <c r="AG148" s="506"/>
      <c r="AH148" s="506"/>
      <c r="AI148" s="506"/>
      <c r="AJ148" s="506"/>
      <c r="AK148" s="529"/>
      <c r="AL148" s="92"/>
    </row>
    <row r="149" ht="15.75" customHeight="1">
      <c r="A149" s="565"/>
      <c r="B149" s="695"/>
      <c r="C149" s="626"/>
      <c r="D149" s="695"/>
      <c r="E149" s="626"/>
      <c r="F149" s="695"/>
      <c r="G149" s="308"/>
      <c r="H149" s="246"/>
      <c r="I149" s="626"/>
      <c r="J149" s="337"/>
      <c r="K149" s="418"/>
      <c r="L149" s="280"/>
      <c r="M149" s="380"/>
      <c r="N149" s="647"/>
      <c r="O149" s="695"/>
      <c r="P149" s="626"/>
      <c r="Q149" s="580"/>
      <c r="R149" s="536"/>
      <c r="S149" s="308"/>
      <c r="T149" s="420"/>
      <c r="U149" s="626"/>
      <c r="V149" s="661"/>
      <c r="W149" s="626"/>
      <c r="X149" s="580"/>
      <c r="Y149" s="375"/>
      <c r="Z149" s="375"/>
      <c r="AA149" s="308"/>
      <c r="AB149" s="275"/>
      <c r="AC149" s="506"/>
      <c r="AD149" s="506"/>
      <c r="AE149" s="506"/>
      <c r="AF149" s="506"/>
      <c r="AG149" s="506"/>
      <c r="AH149" s="506"/>
      <c r="AI149" s="506"/>
      <c r="AJ149" s="506"/>
      <c r="AK149" s="529"/>
      <c r="AL149" s="92"/>
    </row>
    <row r="150" ht="15.75" customHeight="1">
      <c r="A150" s="565"/>
      <c r="B150" s="695"/>
      <c r="C150" s="626"/>
      <c r="D150" s="695"/>
      <c r="E150" s="626"/>
      <c r="F150" s="695"/>
      <c r="G150" s="308"/>
      <c r="H150" s="246"/>
      <c r="I150" s="626"/>
      <c r="J150" s="337"/>
      <c r="K150" s="418"/>
      <c r="L150" s="280"/>
      <c r="M150" s="380"/>
      <c r="N150" s="647"/>
      <c r="O150" s="695"/>
      <c r="P150" s="626"/>
      <c r="Q150" s="580"/>
      <c r="R150" s="536"/>
      <c r="S150" s="308"/>
      <c r="T150" s="420"/>
      <c r="U150" s="626"/>
      <c r="V150" s="661"/>
      <c r="W150" s="626"/>
      <c r="X150" s="580"/>
      <c r="Y150" s="375"/>
      <c r="Z150" s="375"/>
      <c r="AA150" s="308"/>
      <c r="AB150" s="275"/>
      <c r="AC150" s="506"/>
      <c r="AD150" s="506"/>
      <c r="AE150" s="506"/>
      <c r="AF150" s="506"/>
      <c r="AG150" s="506"/>
      <c r="AH150" s="506"/>
      <c r="AI150" s="506"/>
      <c r="AJ150" s="506"/>
      <c r="AK150" s="529"/>
      <c r="AL150" s="92"/>
    </row>
    <row r="151" ht="15.75" customHeight="1">
      <c r="A151" s="565"/>
      <c r="B151" s="695"/>
      <c r="C151" s="626"/>
      <c r="D151" s="695"/>
      <c r="E151" s="626"/>
      <c r="F151" s="695"/>
      <c r="G151" s="308"/>
      <c r="H151" s="246"/>
      <c r="I151" s="626"/>
      <c r="J151" s="337"/>
      <c r="K151" s="418"/>
      <c r="L151" s="280"/>
      <c r="M151" s="380"/>
      <c r="N151" s="647"/>
      <c r="O151" s="695"/>
      <c r="P151" s="626"/>
      <c r="Q151" s="580"/>
      <c r="R151" s="536"/>
      <c r="S151" s="308"/>
      <c r="T151" s="420"/>
      <c r="U151" s="626"/>
      <c r="V151" s="661"/>
      <c r="W151" s="626"/>
      <c r="X151" s="580"/>
      <c r="Y151" s="375"/>
      <c r="Z151" s="375"/>
      <c r="AA151" s="308"/>
      <c r="AB151" s="275"/>
      <c r="AC151" s="506"/>
      <c r="AD151" s="506"/>
      <c r="AE151" s="506"/>
      <c r="AF151" s="506"/>
      <c r="AG151" s="506"/>
      <c r="AH151" s="506"/>
      <c r="AI151" s="506"/>
      <c r="AJ151" s="506"/>
      <c r="AK151" s="529"/>
      <c r="AL151" s="92"/>
    </row>
    <row r="152" ht="15.75" customHeight="1">
      <c r="A152" s="565"/>
      <c r="B152" s="695"/>
      <c r="C152" s="626"/>
      <c r="D152" s="695"/>
      <c r="E152" s="626"/>
      <c r="F152" s="695"/>
      <c r="G152" s="308"/>
      <c r="H152" s="246"/>
      <c r="I152" s="626"/>
      <c r="J152" s="337"/>
      <c r="K152" s="418"/>
      <c r="L152" s="280"/>
      <c r="M152" s="380"/>
      <c r="N152" s="647"/>
      <c r="O152" s="695"/>
      <c r="P152" s="626"/>
      <c r="Q152" s="580"/>
      <c r="R152" s="536"/>
      <c r="S152" s="308"/>
      <c r="T152" s="420"/>
      <c r="U152" s="626"/>
      <c r="V152" s="661"/>
      <c r="W152" s="626"/>
      <c r="X152" s="580"/>
      <c r="Y152" s="375"/>
      <c r="Z152" s="375"/>
      <c r="AA152" s="308"/>
      <c r="AB152" s="275"/>
      <c r="AC152" s="506"/>
      <c r="AD152" s="506"/>
      <c r="AE152" s="506"/>
      <c r="AF152" s="506"/>
      <c r="AG152" s="506"/>
      <c r="AH152" s="506"/>
      <c r="AI152" s="506"/>
      <c r="AJ152" s="506"/>
      <c r="AK152" s="529"/>
      <c r="AL152" s="92"/>
    </row>
    <row r="153" ht="15.75" customHeight="1">
      <c r="A153" s="565"/>
      <c r="B153" s="695"/>
      <c r="C153" s="626"/>
      <c r="D153" s="695"/>
      <c r="E153" s="626"/>
      <c r="F153" s="695"/>
      <c r="G153" s="308"/>
      <c r="H153" s="246"/>
      <c r="I153" s="626"/>
      <c r="J153" s="337"/>
      <c r="K153" s="418"/>
      <c r="L153" s="280"/>
      <c r="M153" s="380"/>
      <c r="N153" s="647"/>
      <c r="O153" s="695"/>
      <c r="P153" s="626"/>
      <c r="Q153" s="580"/>
      <c r="R153" s="536"/>
      <c r="S153" s="308"/>
      <c r="T153" s="420"/>
      <c r="U153" s="626"/>
      <c r="V153" s="661"/>
      <c r="W153" s="626"/>
      <c r="X153" s="580"/>
      <c r="Y153" s="375"/>
      <c r="Z153" s="375"/>
      <c r="AA153" s="308"/>
      <c r="AB153" s="275"/>
      <c r="AC153" s="506"/>
      <c r="AD153" s="506"/>
      <c r="AE153" s="506"/>
      <c r="AF153" s="506"/>
      <c r="AG153" s="506"/>
      <c r="AH153" s="506"/>
      <c r="AI153" s="506"/>
      <c r="AJ153" s="506"/>
      <c r="AK153" s="529"/>
      <c r="AL153" s="92"/>
    </row>
    <row r="154" ht="15.75" customHeight="1">
      <c r="A154" s="565"/>
      <c r="B154" s="695"/>
      <c r="C154" s="626"/>
      <c r="D154" s="695"/>
      <c r="E154" s="626"/>
      <c r="F154" s="695"/>
      <c r="G154" s="308"/>
      <c r="H154" s="246"/>
      <c r="I154" s="626"/>
      <c r="J154" s="337"/>
      <c r="K154" s="418"/>
      <c r="L154" s="280"/>
      <c r="M154" s="380"/>
      <c r="N154" s="647"/>
      <c r="O154" s="695"/>
      <c r="P154" s="626"/>
      <c r="Q154" s="580"/>
      <c r="R154" s="536"/>
      <c r="S154" s="308"/>
      <c r="T154" s="420"/>
      <c r="U154" s="626"/>
      <c r="V154" s="661"/>
      <c r="W154" s="626"/>
      <c r="X154" s="580"/>
      <c r="Y154" s="375"/>
      <c r="Z154" s="375"/>
      <c r="AA154" s="308"/>
      <c r="AB154" s="275"/>
      <c r="AC154" s="506"/>
      <c r="AD154" s="506"/>
      <c r="AE154" s="506"/>
      <c r="AF154" s="506"/>
      <c r="AG154" s="506"/>
      <c r="AH154" s="506"/>
      <c r="AI154" s="506"/>
      <c r="AJ154" s="506"/>
      <c r="AK154" s="529"/>
      <c r="AL154" s="92"/>
    </row>
    <row r="155" ht="15.75" customHeight="1">
      <c r="A155" s="565"/>
      <c r="B155" s="695"/>
      <c r="C155" s="626"/>
      <c r="D155" s="695"/>
      <c r="E155" s="626"/>
      <c r="F155" s="695"/>
      <c r="G155" s="308"/>
      <c r="H155" s="246"/>
      <c r="I155" s="626"/>
      <c r="J155" s="337"/>
      <c r="K155" s="418"/>
      <c r="L155" s="280"/>
      <c r="M155" s="380"/>
      <c r="N155" s="647"/>
      <c r="O155" s="695"/>
      <c r="P155" s="626"/>
      <c r="Q155" s="580"/>
      <c r="R155" s="536"/>
      <c r="S155" s="308"/>
      <c r="T155" s="420"/>
      <c r="U155" s="626"/>
      <c r="V155" s="661"/>
      <c r="W155" s="626"/>
      <c r="X155" s="580"/>
      <c r="Y155" s="375"/>
      <c r="Z155" s="375"/>
      <c r="AA155" s="308"/>
      <c r="AB155" s="275"/>
      <c r="AC155" s="506"/>
      <c r="AD155" s="506"/>
      <c r="AE155" s="506"/>
      <c r="AF155" s="506"/>
      <c r="AG155" s="506"/>
      <c r="AH155" s="506"/>
      <c r="AI155" s="506"/>
      <c r="AJ155" s="506"/>
      <c r="AK155" s="529"/>
      <c r="AL155" s="92"/>
    </row>
    <row r="156" ht="15.75" customHeight="1">
      <c r="A156" s="565"/>
      <c r="B156" s="695"/>
      <c r="C156" s="626"/>
      <c r="D156" s="695"/>
      <c r="E156" s="626"/>
      <c r="F156" s="695"/>
      <c r="G156" s="308"/>
      <c r="H156" s="246"/>
      <c r="I156" s="626"/>
      <c r="J156" s="337"/>
      <c r="K156" s="418"/>
      <c r="L156" s="280"/>
      <c r="M156" s="380"/>
      <c r="N156" s="647"/>
      <c r="O156" s="695"/>
      <c r="P156" s="626"/>
      <c r="Q156" s="580"/>
      <c r="R156" s="536"/>
      <c r="S156" s="308"/>
      <c r="T156" s="420"/>
      <c r="U156" s="626"/>
      <c r="V156" s="661"/>
      <c r="W156" s="626"/>
      <c r="X156" s="580"/>
      <c r="Y156" s="375"/>
      <c r="Z156" s="375"/>
      <c r="AA156" s="308"/>
      <c r="AB156" s="275"/>
      <c r="AC156" s="506"/>
      <c r="AD156" s="506"/>
      <c r="AE156" s="506"/>
      <c r="AF156" s="506"/>
      <c r="AG156" s="506"/>
      <c r="AH156" s="506"/>
      <c r="AI156" s="506"/>
      <c r="AJ156" s="506"/>
      <c r="AK156" s="529"/>
      <c r="AL156" s="92"/>
    </row>
    <row r="157" ht="15.75" customHeight="1">
      <c r="A157" s="565"/>
      <c r="B157" s="695"/>
      <c r="C157" s="626"/>
      <c r="D157" s="695"/>
      <c r="E157" s="626"/>
      <c r="F157" s="695"/>
      <c r="G157" s="308"/>
      <c r="H157" s="246"/>
      <c r="I157" s="626"/>
      <c r="J157" s="337"/>
      <c r="K157" s="418"/>
      <c r="L157" s="280"/>
      <c r="M157" s="380"/>
      <c r="N157" s="647"/>
      <c r="O157" s="695"/>
      <c r="P157" s="626"/>
      <c r="Q157" s="580"/>
      <c r="R157" s="536"/>
      <c r="S157" s="308"/>
      <c r="T157" s="420"/>
      <c r="U157" s="626"/>
      <c r="V157" s="661"/>
      <c r="W157" s="626"/>
      <c r="X157" s="580"/>
      <c r="Y157" s="375"/>
      <c r="Z157" s="375"/>
      <c r="AA157" s="308"/>
      <c r="AB157" s="275"/>
      <c r="AC157" s="506"/>
      <c r="AD157" s="506"/>
      <c r="AE157" s="506"/>
      <c r="AF157" s="506"/>
      <c r="AG157" s="506"/>
      <c r="AH157" s="506"/>
      <c r="AI157" s="506"/>
      <c r="AJ157" s="506"/>
      <c r="AK157" s="529"/>
      <c r="AL157" s="92"/>
    </row>
    <row r="158" ht="15.75" customHeight="1">
      <c r="A158" s="565"/>
      <c r="B158" s="695"/>
      <c r="C158" s="626"/>
      <c r="D158" s="695"/>
      <c r="E158" s="626"/>
      <c r="F158" s="695"/>
      <c r="G158" s="308"/>
      <c r="H158" s="246"/>
      <c r="I158" s="626"/>
      <c r="J158" s="337"/>
      <c r="K158" s="418"/>
      <c r="L158" s="280"/>
      <c r="M158" s="380"/>
      <c r="N158" s="647"/>
      <c r="O158" s="695"/>
      <c r="P158" s="626"/>
      <c r="Q158" s="580"/>
      <c r="R158" s="536"/>
      <c r="S158" s="308"/>
      <c r="T158" s="420"/>
      <c r="U158" s="626"/>
      <c r="V158" s="661"/>
      <c r="W158" s="626"/>
      <c r="X158" s="580"/>
      <c r="Y158" s="375"/>
      <c r="Z158" s="375"/>
      <c r="AA158" s="308"/>
      <c r="AB158" s="275"/>
      <c r="AC158" s="506"/>
      <c r="AD158" s="506"/>
      <c r="AE158" s="506"/>
      <c r="AF158" s="506"/>
      <c r="AG158" s="506"/>
      <c r="AH158" s="506"/>
      <c r="AI158" s="506"/>
      <c r="AJ158" s="506"/>
      <c r="AK158" s="529"/>
      <c r="AL158" s="92"/>
    </row>
    <row r="159" ht="15.75" customHeight="1">
      <c r="A159" s="565"/>
      <c r="B159" s="695"/>
      <c r="C159" s="626"/>
      <c r="D159" s="695"/>
      <c r="E159" s="626"/>
      <c r="F159" s="695"/>
      <c r="G159" s="308"/>
      <c r="H159" s="246"/>
      <c r="I159" s="626"/>
      <c r="J159" s="337"/>
      <c r="K159" s="418"/>
      <c r="L159" s="280"/>
      <c r="M159" s="380"/>
      <c r="N159" s="647"/>
      <c r="O159" s="695"/>
      <c r="P159" s="626"/>
      <c r="Q159" s="580"/>
      <c r="R159" s="536"/>
      <c r="S159" s="308"/>
      <c r="T159" s="420"/>
      <c r="U159" s="626"/>
      <c r="V159" s="661"/>
      <c r="W159" s="626"/>
      <c r="X159" s="580"/>
      <c r="Y159" s="375"/>
      <c r="Z159" s="375"/>
      <c r="AA159" s="308"/>
      <c r="AB159" s="275"/>
      <c r="AC159" s="506"/>
      <c r="AD159" s="506"/>
      <c r="AE159" s="506"/>
      <c r="AF159" s="506"/>
      <c r="AG159" s="506"/>
      <c r="AH159" s="506"/>
      <c r="AI159" s="506"/>
      <c r="AJ159" s="506"/>
      <c r="AK159" s="529"/>
      <c r="AL159" s="92"/>
    </row>
    <row r="160" ht="15.75" customHeight="1">
      <c r="A160" s="565"/>
      <c r="B160" s="695"/>
      <c r="C160" s="626"/>
      <c r="D160" s="695"/>
      <c r="E160" s="626"/>
      <c r="F160" s="695"/>
      <c r="G160" s="308"/>
      <c r="H160" s="246"/>
      <c r="I160" s="626"/>
      <c r="J160" s="337"/>
      <c r="K160" s="418"/>
      <c r="L160" s="280"/>
      <c r="M160" s="380"/>
      <c r="N160" s="647"/>
      <c r="O160" s="695"/>
      <c r="P160" s="626"/>
      <c r="Q160" s="580"/>
      <c r="R160" s="536"/>
      <c r="S160" s="308"/>
      <c r="T160" s="420"/>
      <c r="U160" s="626"/>
      <c r="V160" s="661"/>
      <c r="W160" s="626"/>
      <c r="X160" s="580"/>
      <c r="Y160" s="375"/>
      <c r="Z160" s="375"/>
      <c r="AA160" s="308"/>
      <c r="AB160" s="275"/>
      <c r="AC160" s="506"/>
      <c r="AD160" s="506"/>
      <c r="AE160" s="506"/>
      <c r="AF160" s="506"/>
      <c r="AG160" s="506"/>
      <c r="AH160" s="506"/>
      <c r="AI160" s="506"/>
      <c r="AJ160" s="506"/>
      <c r="AK160" s="529"/>
      <c r="AL160" s="92"/>
    </row>
    <row r="161" ht="15.75" customHeight="1">
      <c r="A161" s="565"/>
      <c r="B161" s="695"/>
      <c r="C161" s="626"/>
      <c r="D161" s="695"/>
      <c r="E161" s="626"/>
      <c r="F161" s="695"/>
      <c r="G161" s="308"/>
      <c r="H161" s="246"/>
      <c r="I161" s="626"/>
      <c r="J161" s="337"/>
      <c r="K161" s="418"/>
      <c r="L161" s="280"/>
      <c r="M161" s="380"/>
      <c r="N161" s="647"/>
      <c r="O161" s="695"/>
      <c r="P161" s="626"/>
      <c r="Q161" s="580"/>
      <c r="R161" s="536"/>
      <c r="S161" s="308"/>
      <c r="T161" s="420"/>
      <c r="U161" s="626"/>
      <c r="V161" s="661"/>
      <c r="W161" s="626"/>
      <c r="X161" s="580"/>
      <c r="Y161" s="375"/>
      <c r="Z161" s="375"/>
      <c r="AA161" s="308"/>
      <c r="AB161" s="275"/>
      <c r="AC161" s="506"/>
      <c r="AD161" s="506"/>
      <c r="AE161" s="506"/>
      <c r="AF161" s="506"/>
      <c r="AG161" s="506"/>
      <c r="AH161" s="506"/>
      <c r="AI161" s="506"/>
      <c r="AJ161" s="506"/>
      <c r="AK161" s="529"/>
      <c r="AL161" s="92"/>
    </row>
    <row r="162" ht="15.75" customHeight="1">
      <c r="A162" s="565"/>
      <c r="B162" s="695"/>
      <c r="C162" s="626"/>
      <c r="D162" s="695"/>
      <c r="E162" s="626"/>
      <c r="F162" s="695"/>
      <c r="G162" s="308"/>
      <c r="H162" s="246"/>
      <c r="I162" s="626"/>
      <c r="J162" s="337"/>
      <c r="K162" s="418"/>
      <c r="L162" s="280"/>
      <c r="M162" s="380"/>
      <c r="N162" s="647"/>
      <c r="O162" s="695"/>
      <c r="P162" s="626"/>
      <c r="Q162" s="580"/>
      <c r="R162" s="536"/>
      <c r="S162" s="308"/>
      <c r="T162" s="420"/>
      <c r="U162" s="626"/>
      <c r="V162" s="661"/>
      <c r="W162" s="626"/>
      <c r="X162" s="580"/>
      <c r="Y162" s="375"/>
      <c r="Z162" s="375"/>
      <c r="AA162" s="308"/>
      <c r="AB162" s="275"/>
      <c r="AC162" s="506"/>
      <c r="AD162" s="506"/>
      <c r="AE162" s="506"/>
      <c r="AF162" s="506"/>
      <c r="AG162" s="506"/>
      <c r="AH162" s="506"/>
      <c r="AI162" s="506"/>
      <c r="AJ162" s="506"/>
      <c r="AK162" s="529"/>
      <c r="AL162" s="92"/>
    </row>
    <row r="163" ht="15.75" customHeight="1">
      <c r="A163" s="565"/>
      <c r="B163" s="695"/>
      <c r="C163" s="626"/>
      <c r="D163" s="695"/>
      <c r="E163" s="626"/>
      <c r="F163" s="695"/>
      <c r="G163" s="308"/>
      <c r="H163" s="246"/>
      <c r="I163" s="626"/>
      <c r="J163" s="337"/>
      <c r="K163" s="418"/>
      <c r="L163" s="280"/>
      <c r="M163" s="380"/>
      <c r="N163" s="647"/>
      <c r="O163" s="695"/>
      <c r="P163" s="626"/>
      <c r="Q163" s="580"/>
      <c r="R163" s="536"/>
      <c r="S163" s="308"/>
      <c r="T163" s="420"/>
      <c r="U163" s="626"/>
      <c r="V163" s="661"/>
      <c r="W163" s="626"/>
      <c r="X163" s="580"/>
      <c r="Y163" s="375"/>
      <c r="Z163" s="375"/>
      <c r="AA163" s="308"/>
      <c r="AB163" s="275"/>
      <c r="AC163" s="506"/>
      <c r="AD163" s="506"/>
      <c r="AE163" s="506"/>
      <c r="AF163" s="506"/>
      <c r="AG163" s="506"/>
      <c r="AH163" s="506"/>
      <c r="AI163" s="506"/>
      <c r="AJ163" s="506"/>
      <c r="AK163" s="529"/>
      <c r="AL163" s="92"/>
    </row>
    <row r="164" ht="15.75" customHeight="1">
      <c r="A164" s="565"/>
      <c r="B164" s="695"/>
      <c r="C164" s="626"/>
      <c r="D164" s="695"/>
      <c r="E164" s="626"/>
      <c r="F164" s="695"/>
      <c r="G164" s="308"/>
      <c r="H164" s="246"/>
      <c r="I164" s="626"/>
      <c r="J164" s="337"/>
      <c r="K164" s="418"/>
      <c r="L164" s="280"/>
      <c r="M164" s="380"/>
      <c r="N164" s="647"/>
      <c r="O164" s="695"/>
      <c r="P164" s="626"/>
      <c r="Q164" s="580"/>
      <c r="R164" s="536"/>
      <c r="S164" s="308"/>
      <c r="T164" s="420"/>
      <c r="U164" s="626"/>
      <c r="V164" s="661"/>
      <c r="W164" s="626"/>
      <c r="X164" s="580"/>
      <c r="Y164" s="375"/>
      <c r="Z164" s="375"/>
      <c r="AA164" s="308"/>
      <c r="AB164" s="275"/>
      <c r="AC164" s="506"/>
      <c r="AD164" s="506"/>
      <c r="AE164" s="506"/>
      <c r="AF164" s="506"/>
      <c r="AG164" s="506"/>
      <c r="AH164" s="506"/>
      <c r="AI164" s="506"/>
      <c r="AJ164" s="506"/>
      <c r="AK164" s="529"/>
      <c r="AL164" s="92"/>
    </row>
    <row r="165" ht="15.75" customHeight="1">
      <c r="A165" s="565"/>
      <c r="B165" s="695"/>
      <c r="C165" s="626"/>
      <c r="D165" s="695"/>
      <c r="E165" s="626"/>
      <c r="F165" s="695"/>
      <c r="G165" s="308"/>
      <c r="H165" s="246"/>
      <c r="I165" s="626"/>
      <c r="J165" s="337"/>
      <c r="K165" s="418"/>
      <c r="L165" s="280"/>
      <c r="M165" s="380"/>
      <c r="N165" s="647"/>
      <c r="O165" s="695"/>
      <c r="P165" s="626"/>
      <c r="Q165" s="580"/>
      <c r="R165" s="536"/>
      <c r="S165" s="308"/>
      <c r="T165" s="420"/>
      <c r="U165" s="626"/>
      <c r="V165" s="661"/>
      <c r="W165" s="626"/>
      <c r="X165" s="580"/>
      <c r="Y165" s="375"/>
      <c r="Z165" s="375"/>
      <c r="AA165" s="308"/>
      <c r="AB165" s="275"/>
      <c r="AC165" s="506"/>
      <c r="AD165" s="506"/>
      <c r="AE165" s="506"/>
      <c r="AF165" s="506"/>
      <c r="AG165" s="506"/>
      <c r="AH165" s="506"/>
      <c r="AI165" s="506"/>
      <c r="AJ165" s="506"/>
      <c r="AK165" s="529"/>
      <c r="AL165" s="92"/>
    </row>
    <row r="166" ht="15.75" customHeight="1">
      <c r="A166" s="565"/>
      <c r="B166" s="695"/>
      <c r="C166" s="626"/>
      <c r="D166" s="695"/>
      <c r="E166" s="626"/>
      <c r="F166" s="695"/>
      <c r="G166" s="308"/>
      <c r="H166" s="246"/>
      <c r="I166" s="626"/>
      <c r="J166" s="337"/>
      <c r="K166" s="418"/>
      <c r="L166" s="280"/>
      <c r="M166" s="380"/>
      <c r="N166" s="647"/>
      <c r="O166" s="695"/>
      <c r="P166" s="626"/>
      <c r="Q166" s="580"/>
      <c r="R166" s="536"/>
      <c r="S166" s="308"/>
      <c r="T166" s="420"/>
      <c r="U166" s="626"/>
      <c r="V166" s="661"/>
      <c r="W166" s="626"/>
      <c r="X166" s="580"/>
      <c r="Y166" s="375"/>
      <c r="Z166" s="375"/>
      <c r="AA166" s="308"/>
      <c r="AB166" s="275"/>
      <c r="AC166" s="506"/>
      <c r="AD166" s="506"/>
      <c r="AE166" s="506"/>
      <c r="AF166" s="506"/>
      <c r="AG166" s="506"/>
      <c r="AH166" s="506"/>
      <c r="AI166" s="506"/>
      <c r="AJ166" s="506"/>
      <c r="AK166" s="529"/>
      <c r="AL166" s="92"/>
    </row>
    <row r="167" ht="15.75" customHeight="1">
      <c r="A167" s="565"/>
      <c r="B167" s="695"/>
      <c r="C167" s="626"/>
      <c r="D167" s="695"/>
      <c r="E167" s="626"/>
      <c r="F167" s="695"/>
      <c r="G167" s="308"/>
      <c r="H167" s="246"/>
      <c r="I167" s="626"/>
      <c r="J167" s="337"/>
      <c r="K167" s="418"/>
      <c r="L167" s="280"/>
      <c r="M167" s="380"/>
      <c r="N167" s="647"/>
      <c r="O167" s="695"/>
      <c r="P167" s="626"/>
      <c r="Q167" s="580"/>
      <c r="R167" s="536"/>
      <c r="S167" s="308"/>
      <c r="T167" s="420"/>
      <c r="U167" s="626"/>
      <c r="V167" s="661"/>
      <c r="W167" s="626"/>
      <c r="X167" s="580"/>
      <c r="Y167" s="375"/>
      <c r="Z167" s="375"/>
      <c r="AA167" s="308"/>
      <c r="AB167" s="275"/>
      <c r="AC167" s="506"/>
      <c r="AD167" s="506"/>
      <c r="AE167" s="506"/>
      <c r="AF167" s="506"/>
      <c r="AG167" s="506"/>
      <c r="AH167" s="506"/>
      <c r="AI167" s="506"/>
      <c r="AJ167" s="506"/>
      <c r="AK167" s="529"/>
      <c r="AL167" s="92"/>
    </row>
    <row r="168" ht="15.75" customHeight="1">
      <c r="A168" s="565"/>
      <c r="B168" s="695"/>
      <c r="C168" s="626"/>
      <c r="D168" s="695"/>
      <c r="E168" s="626"/>
      <c r="F168" s="695"/>
      <c r="G168" s="308"/>
      <c r="H168" s="246"/>
      <c r="I168" s="626"/>
      <c r="J168" s="337"/>
      <c r="K168" s="418"/>
      <c r="L168" s="280"/>
      <c r="M168" s="380"/>
      <c r="N168" s="647"/>
      <c r="O168" s="695"/>
      <c r="P168" s="626"/>
      <c r="Q168" s="580"/>
      <c r="R168" s="536"/>
      <c r="S168" s="308"/>
      <c r="T168" s="420"/>
      <c r="U168" s="626"/>
      <c r="V168" s="661"/>
      <c r="W168" s="626"/>
      <c r="X168" s="580"/>
      <c r="Y168" s="375"/>
      <c r="Z168" s="375"/>
      <c r="AA168" s="308"/>
      <c r="AB168" s="275"/>
      <c r="AC168" s="506"/>
      <c r="AD168" s="506"/>
      <c r="AE168" s="506"/>
      <c r="AF168" s="506"/>
      <c r="AG168" s="506"/>
      <c r="AH168" s="506"/>
      <c r="AI168" s="506"/>
      <c r="AJ168" s="506"/>
      <c r="AK168" s="529"/>
      <c r="AL168" s="92"/>
    </row>
    <row r="169" ht="15.75" customHeight="1">
      <c r="A169" s="565"/>
      <c r="B169" s="695"/>
      <c r="C169" s="626"/>
      <c r="D169" s="695"/>
      <c r="E169" s="626"/>
      <c r="F169" s="695"/>
      <c r="G169" s="308"/>
      <c r="H169" s="246"/>
      <c r="I169" s="626"/>
      <c r="J169" s="337"/>
      <c r="K169" s="418"/>
      <c r="L169" s="280"/>
      <c r="M169" s="380"/>
      <c r="N169" s="647"/>
      <c r="O169" s="695"/>
      <c r="P169" s="626"/>
      <c r="Q169" s="580"/>
      <c r="R169" s="536"/>
      <c r="S169" s="308"/>
      <c r="T169" s="420"/>
      <c r="U169" s="626"/>
      <c r="V169" s="661"/>
      <c r="W169" s="626"/>
      <c r="X169" s="580"/>
      <c r="Y169" s="375"/>
      <c r="Z169" s="375"/>
      <c r="AA169" s="308"/>
      <c r="AB169" s="275"/>
      <c r="AC169" s="506"/>
      <c r="AD169" s="506"/>
      <c r="AE169" s="506"/>
      <c r="AF169" s="506"/>
      <c r="AG169" s="506"/>
      <c r="AH169" s="506"/>
      <c r="AI169" s="506"/>
      <c r="AJ169" s="506"/>
      <c r="AK169" s="529"/>
      <c r="AL169" s="92"/>
    </row>
    <row r="170" ht="15.75" customHeight="1">
      <c r="A170" s="565"/>
      <c r="B170" s="695"/>
      <c r="C170" s="626"/>
      <c r="D170" s="695"/>
      <c r="E170" s="626"/>
      <c r="F170" s="695"/>
      <c r="G170" s="308"/>
      <c r="H170" s="246"/>
      <c r="I170" s="626"/>
      <c r="J170" s="337"/>
      <c r="K170" s="418"/>
      <c r="L170" s="280"/>
      <c r="M170" s="380"/>
      <c r="N170" s="647"/>
      <c r="O170" s="695"/>
      <c r="P170" s="626"/>
      <c r="Q170" s="580"/>
      <c r="R170" s="536"/>
      <c r="S170" s="308"/>
      <c r="T170" s="420"/>
      <c r="U170" s="626"/>
      <c r="V170" s="661"/>
      <c r="W170" s="626"/>
      <c r="X170" s="580"/>
      <c r="Y170" s="375"/>
      <c r="Z170" s="375"/>
      <c r="AA170" s="308"/>
      <c r="AB170" s="275"/>
      <c r="AC170" s="506"/>
      <c r="AD170" s="506"/>
      <c r="AE170" s="506"/>
      <c r="AF170" s="506"/>
      <c r="AG170" s="506"/>
      <c r="AH170" s="506"/>
      <c r="AI170" s="506"/>
      <c r="AJ170" s="506"/>
      <c r="AK170" s="529"/>
      <c r="AL170" s="92"/>
    </row>
    <row r="171" ht="15.75" customHeight="1">
      <c r="A171" s="565"/>
      <c r="B171" s="695"/>
      <c r="C171" s="626"/>
      <c r="D171" s="695"/>
      <c r="E171" s="626"/>
      <c r="F171" s="695"/>
      <c r="G171" s="308"/>
      <c r="H171" s="246"/>
      <c r="I171" s="626"/>
      <c r="J171" s="337"/>
      <c r="K171" s="418"/>
      <c r="L171" s="280"/>
      <c r="M171" s="380"/>
      <c r="N171" s="647"/>
      <c r="O171" s="695"/>
      <c r="P171" s="626"/>
      <c r="Q171" s="580"/>
      <c r="R171" s="536"/>
      <c r="S171" s="308"/>
      <c r="T171" s="420"/>
      <c r="U171" s="626"/>
      <c r="V171" s="661"/>
      <c r="W171" s="626"/>
      <c r="X171" s="580"/>
      <c r="Y171" s="375"/>
      <c r="Z171" s="375"/>
      <c r="AA171" s="308"/>
      <c r="AB171" s="275"/>
      <c r="AC171" s="506"/>
      <c r="AD171" s="506"/>
      <c r="AE171" s="506"/>
      <c r="AF171" s="506"/>
      <c r="AG171" s="506"/>
      <c r="AH171" s="506"/>
      <c r="AI171" s="506"/>
      <c r="AJ171" s="506"/>
      <c r="AK171" s="529"/>
      <c r="AL171" s="92"/>
    </row>
    <row r="172" ht="15.75" customHeight="1">
      <c r="A172" s="565"/>
      <c r="B172" s="695"/>
      <c r="C172" s="626"/>
      <c r="D172" s="695"/>
      <c r="E172" s="626"/>
      <c r="F172" s="695"/>
      <c r="G172" s="308"/>
      <c r="H172" s="246"/>
      <c r="I172" s="626"/>
      <c r="J172" s="337"/>
      <c r="K172" s="418"/>
      <c r="L172" s="280"/>
      <c r="M172" s="380"/>
      <c r="N172" s="647"/>
      <c r="O172" s="695"/>
      <c r="P172" s="626"/>
      <c r="Q172" s="580"/>
      <c r="R172" s="536"/>
      <c r="S172" s="308"/>
      <c r="T172" s="420"/>
      <c r="U172" s="626"/>
      <c r="V172" s="661"/>
      <c r="W172" s="626"/>
      <c r="X172" s="580"/>
      <c r="Y172" s="375"/>
      <c r="Z172" s="375"/>
      <c r="AA172" s="308"/>
      <c r="AB172" s="275"/>
      <c r="AC172" s="506"/>
      <c r="AD172" s="506"/>
      <c r="AE172" s="506"/>
      <c r="AF172" s="506"/>
      <c r="AG172" s="506"/>
      <c r="AH172" s="506"/>
      <c r="AI172" s="506"/>
      <c r="AJ172" s="506"/>
      <c r="AK172" s="529"/>
      <c r="AL172" s="92"/>
    </row>
    <row r="173" ht="15.75" customHeight="1">
      <c r="A173" s="565"/>
      <c r="B173" s="695"/>
      <c r="C173" s="626"/>
      <c r="D173" s="695"/>
      <c r="E173" s="626"/>
      <c r="F173" s="695"/>
      <c r="G173" s="308"/>
      <c r="H173" s="246"/>
      <c r="I173" s="626"/>
      <c r="J173" s="337"/>
      <c r="K173" s="418"/>
      <c r="L173" s="280"/>
      <c r="M173" s="380"/>
      <c r="N173" s="647"/>
      <c r="O173" s="695"/>
      <c r="P173" s="626"/>
      <c r="Q173" s="580"/>
      <c r="R173" s="536"/>
      <c r="S173" s="308"/>
      <c r="T173" s="420"/>
      <c r="U173" s="626"/>
      <c r="V173" s="661"/>
      <c r="W173" s="626"/>
      <c r="X173" s="580"/>
      <c r="Y173" s="375"/>
      <c r="Z173" s="375"/>
      <c r="AA173" s="308"/>
      <c r="AB173" s="275"/>
      <c r="AC173" s="506"/>
      <c r="AD173" s="506"/>
      <c r="AE173" s="506"/>
      <c r="AF173" s="506"/>
      <c r="AG173" s="506"/>
      <c r="AH173" s="506"/>
      <c r="AI173" s="506"/>
      <c r="AJ173" s="506"/>
      <c r="AK173" s="529"/>
      <c r="AL173" s="92"/>
    </row>
    <row r="174" ht="15.75" customHeight="1">
      <c r="A174" s="565"/>
      <c r="B174" s="695"/>
      <c r="C174" s="626"/>
      <c r="D174" s="695"/>
      <c r="E174" s="626"/>
      <c r="F174" s="695"/>
      <c r="G174" s="308"/>
      <c r="H174" s="246"/>
      <c r="I174" s="626"/>
      <c r="J174" s="337"/>
      <c r="K174" s="418"/>
      <c r="L174" s="280"/>
      <c r="M174" s="380"/>
      <c r="N174" s="647"/>
      <c r="O174" s="695"/>
      <c r="P174" s="626"/>
      <c r="Q174" s="580"/>
      <c r="R174" s="536"/>
      <c r="S174" s="308"/>
      <c r="T174" s="420"/>
      <c r="U174" s="626"/>
      <c r="V174" s="661"/>
      <c r="W174" s="626"/>
      <c r="X174" s="580"/>
      <c r="Y174" s="375"/>
      <c r="Z174" s="375"/>
      <c r="AA174" s="308"/>
      <c r="AB174" s="275"/>
      <c r="AC174" s="506"/>
      <c r="AD174" s="506"/>
      <c r="AE174" s="506"/>
      <c r="AF174" s="506"/>
      <c r="AG174" s="506"/>
      <c r="AH174" s="506"/>
      <c r="AI174" s="506"/>
      <c r="AJ174" s="506"/>
      <c r="AK174" s="529"/>
      <c r="AL174" s="92"/>
    </row>
    <row r="175" ht="15.75" customHeight="1">
      <c r="A175" s="565"/>
      <c r="B175" s="695"/>
      <c r="C175" s="626"/>
      <c r="D175" s="695"/>
      <c r="E175" s="626"/>
      <c r="F175" s="695"/>
      <c r="G175" s="308"/>
      <c r="H175" s="246"/>
      <c r="I175" s="626"/>
      <c r="J175" s="337"/>
      <c r="K175" s="418"/>
      <c r="L175" s="280"/>
      <c r="M175" s="380"/>
      <c r="N175" s="647"/>
      <c r="O175" s="695"/>
      <c r="P175" s="626"/>
      <c r="Q175" s="580"/>
      <c r="R175" s="536"/>
      <c r="S175" s="308"/>
      <c r="T175" s="420"/>
      <c r="U175" s="626"/>
      <c r="V175" s="661"/>
      <c r="W175" s="626"/>
      <c r="X175" s="580"/>
      <c r="Y175" s="375"/>
      <c r="Z175" s="375"/>
      <c r="AA175" s="308"/>
      <c r="AB175" s="275"/>
      <c r="AC175" s="506"/>
      <c r="AD175" s="506"/>
      <c r="AE175" s="506"/>
      <c r="AF175" s="506"/>
      <c r="AG175" s="506"/>
      <c r="AH175" s="506"/>
      <c r="AI175" s="506"/>
      <c r="AJ175" s="506"/>
      <c r="AK175" s="529"/>
      <c r="AL175" s="92"/>
    </row>
    <row r="176" ht="15.75" customHeight="1">
      <c r="A176" s="565"/>
      <c r="B176" s="695"/>
      <c r="C176" s="626"/>
      <c r="D176" s="695"/>
      <c r="E176" s="626"/>
      <c r="F176" s="695"/>
      <c r="G176" s="308"/>
      <c r="H176" s="246"/>
      <c r="I176" s="626"/>
      <c r="J176" s="337"/>
      <c r="K176" s="418"/>
      <c r="L176" s="280"/>
      <c r="M176" s="380"/>
      <c r="N176" s="647"/>
      <c r="O176" s="695"/>
      <c r="P176" s="626"/>
      <c r="Q176" s="580"/>
      <c r="R176" s="536"/>
      <c r="S176" s="308"/>
      <c r="T176" s="420"/>
      <c r="U176" s="626"/>
      <c r="V176" s="661"/>
      <c r="W176" s="626"/>
      <c r="X176" s="580"/>
      <c r="Y176" s="375"/>
      <c r="Z176" s="375"/>
      <c r="AA176" s="308"/>
      <c r="AB176" s="275"/>
      <c r="AC176" s="506"/>
      <c r="AD176" s="506"/>
      <c r="AE176" s="506"/>
      <c r="AF176" s="506"/>
      <c r="AG176" s="506"/>
      <c r="AH176" s="506"/>
      <c r="AI176" s="506"/>
      <c r="AJ176" s="506"/>
      <c r="AK176" s="529"/>
      <c r="AL176" s="92"/>
    </row>
    <row r="177" ht="15.75" customHeight="1">
      <c r="A177" s="565"/>
      <c r="B177" s="695"/>
      <c r="C177" s="626"/>
      <c r="D177" s="695"/>
      <c r="E177" s="626"/>
      <c r="F177" s="695"/>
      <c r="G177" s="308"/>
      <c r="H177" s="246"/>
      <c r="I177" s="626"/>
      <c r="J177" s="337"/>
      <c r="K177" s="418"/>
      <c r="L177" s="280"/>
      <c r="M177" s="380"/>
      <c r="N177" s="647"/>
      <c r="O177" s="695"/>
      <c r="P177" s="626"/>
      <c r="Q177" s="580"/>
      <c r="R177" s="536"/>
      <c r="S177" s="308"/>
      <c r="T177" s="420"/>
      <c r="U177" s="626"/>
      <c r="V177" s="661"/>
      <c r="W177" s="626"/>
      <c r="X177" s="580"/>
      <c r="Y177" s="375"/>
      <c r="Z177" s="375"/>
      <c r="AA177" s="308"/>
      <c r="AB177" s="275"/>
      <c r="AC177" s="506"/>
      <c r="AD177" s="506"/>
      <c r="AE177" s="506"/>
      <c r="AF177" s="506"/>
      <c r="AG177" s="506"/>
      <c r="AH177" s="506"/>
      <c r="AI177" s="506"/>
      <c r="AJ177" s="506"/>
      <c r="AK177" s="529"/>
      <c r="AL177" s="92"/>
    </row>
    <row r="178" ht="15.75" customHeight="1">
      <c r="A178" s="565"/>
      <c r="B178" s="695"/>
      <c r="C178" s="626"/>
      <c r="D178" s="695"/>
      <c r="E178" s="626"/>
      <c r="F178" s="695"/>
      <c r="G178" s="308"/>
      <c r="H178" s="246"/>
      <c r="I178" s="626"/>
      <c r="J178" s="337"/>
      <c r="K178" s="418"/>
      <c r="L178" s="280"/>
      <c r="M178" s="380"/>
      <c r="N178" s="647"/>
      <c r="O178" s="695"/>
      <c r="P178" s="626"/>
      <c r="Q178" s="580"/>
      <c r="R178" s="536"/>
      <c r="S178" s="308"/>
      <c r="T178" s="420"/>
      <c r="U178" s="626"/>
      <c r="V178" s="661"/>
      <c r="W178" s="626"/>
      <c r="X178" s="580"/>
      <c r="Y178" s="375"/>
      <c r="Z178" s="375"/>
      <c r="AA178" s="308"/>
      <c r="AB178" s="275"/>
      <c r="AC178" s="506"/>
      <c r="AD178" s="506"/>
      <c r="AE178" s="506"/>
      <c r="AF178" s="506"/>
      <c r="AG178" s="506"/>
      <c r="AH178" s="506"/>
      <c r="AI178" s="506"/>
      <c r="AJ178" s="506"/>
      <c r="AK178" s="529"/>
      <c r="AL178" s="92"/>
    </row>
    <row r="179" ht="15.75" customHeight="1">
      <c r="A179" s="565"/>
      <c r="B179" s="695"/>
      <c r="C179" s="626"/>
      <c r="D179" s="695"/>
      <c r="E179" s="626"/>
      <c r="F179" s="695"/>
      <c r="G179" s="308"/>
      <c r="H179" s="246"/>
      <c r="I179" s="626"/>
      <c r="J179" s="337"/>
      <c r="K179" s="418"/>
      <c r="L179" s="280"/>
      <c r="M179" s="380"/>
      <c r="N179" s="647"/>
      <c r="O179" s="695"/>
      <c r="P179" s="626"/>
      <c r="Q179" s="580"/>
      <c r="R179" s="536"/>
      <c r="S179" s="308"/>
      <c r="T179" s="420"/>
      <c r="U179" s="626"/>
      <c r="V179" s="661"/>
      <c r="W179" s="626"/>
      <c r="X179" s="580"/>
      <c r="Y179" s="375"/>
      <c r="Z179" s="375"/>
      <c r="AA179" s="308"/>
      <c r="AB179" s="275"/>
      <c r="AC179" s="506"/>
      <c r="AD179" s="506"/>
      <c r="AE179" s="506"/>
      <c r="AF179" s="506"/>
      <c r="AG179" s="506"/>
      <c r="AH179" s="506"/>
      <c r="AI179" s="506"/>
      <c r="AJ179" s="506"/>
      <c r="AK179" s="529"/>
      <c r="AL179" s="92"/>
    </row>
    <row r="180" ht="15.75" customHeight="1">
      <c r="A180" s="565"/>
      <c r="B180" s="695"/>
      <c r="C180" s="626"/>
      <c r="D180" s="695"/>
      <c r="E180" s="626"/>
      <c r="F180" s="695"/>
      <c r="G180" s="308"/>
      <c r="H180" s="246"/>
      <c r="I180" s="626"/>
      <c r="J180" s="337"/>
      <c r="K180" s="418"/>
      <c r="L180" s="280"/>
      <c r="M180" s="380"/>
      <c r="N180" s="647"/>
      <c r="O180" s="695"/>
      <c r="P180" s="626"/>
      <c r="Q180" s="580"/>
      <c r="R180" s="536"/>
      <c r="S180" s="308"/>
      <c r="T180" s="420"/>
      <c r="U180" s="626"/>
      <c r="V180" s="661"/>
      <c r="W180" s="626"/>
      <c r="X180" s="580"/>
      <c r="Y180" s="375"/>
      <c r="Z180" s="375"/>
      <c r="AA180" s="308"/>
      <c r="AB180" s="275"/>
      <c r="AC180" s="506"/>
      <c r="AD180" s="506"/>
      <c r="AE180" s="506"/>
      <c r="AF180" s="506"/>
      <c r="AG180" s="506"/>
      <c r="AH180" s="506"/>
      <c r="AI180" s="506"/>
      <c r="AJ180" s="506"/>
      <c r="AK180" s="529"/>
      <c r="AL180" s="92"/>
    </row>
    <row r="181" ht="15.75" customHeight="1">
      <c r="A181" s="565"/>
      <c r="B181" s="695"/>
      <c r="C181" s="626"/>
      <c r="D181" s="695"/>
      <c r="E181" s="626"/>
      <c r="F181" s="695"/>
      <c r="G181" s="308"/>
      <c r="H181" s="246"/>
      <c r="I181" s="626"/>
      <c r="J181" s="337"/>
      <c r="K181" s="418"/>
      <c r="L181" s="280"/>
      <c r="M181" s="380"/>
      <c r="N181" s="647"/>
      <c r="O181" s="695"/>
      <c r="P181" s="626"/>
      <c r="Q181" s="580"/>
      <c r="R181" s="536"/>
      <c r="S181" s="308"/>
      <c r="T181" s="420"/>
      <c r="U181" s="626"/>
      <c r="V181" s="661"/>
      <c r="W181" s="626"/>
      <c r="X181" s="580"/>
      <c r="Y181" s="375"/>
      <c r="Z181" s="375"/>
      <c r="AA181" s="308"/>
      <c r="AB181" s="275"/>
      <c r="AC181" s="506"/>
      <c r="AD181" s="506"/>
      <c r="AE181" s="506"/>
      <c r="AF181" s="506"/>
      <c r="AG181" s="506"/>
      <c r="AH181" s="506"/>
      <c r="AI181" s="506"/>
      <c r="AJ181" s="506"/>
      <c r="AK181" s="529"/>
      <c r="AL181" s="92"/>
    </row>
    <row r="182" ht="15.75" customHeight="1">
      <c r="A182" s="565"/>
      <c r="B182" s="695"/>
      <c r="C182" s="626"/>
      <c r="D182" s="695"/>
      <c r="E182" s="626"/>
      <c r="F182" s="695"/>
      <c r="G182" s="308"/>
      <c r="H182" s="246"/>
      <c r="I182" s="626"/>
      <c r="J182" s="337"/>
      <c r="K182" s="418"/>
      <c r="L182" s="280"/>
      <c r="M182" s="380"/>
      <c r="N182" s="647"/>
      <c r="O182" s="695"/>
      <c r="P182" s="626"/>
      <c r="Q182" s="580"/>
      <c r="R182" s="536"/>
      <c r="S182" s="308"/>
      <c r="T182" s="420"/>
      <c r="U182" s="626"/>
      <c r="V182" s="661"/>
      <c r="W182" s="626"/>
      <c r="X182" s="580"/>
      <c r="Y182" s="375"/>
      <c r="Z182" s="375"/>
      <c r="AA182" s="308"/>
      <c r="AB182" s="275"/>
      <c r="AC182" s="506"/>
      <c r="AD182" s="506"/>
      <c r="AE182" s="506"/>
      <c r="AF182" s="506"/>
      <c r="AG182" s="506"/>
      <c r="AH182" s="506"/>
      <c r="AI182" s="506"/>
      <c r="AJ182" s="506"/>
      <c r="AK182" s="529"/>
      <c r="AL182" s="92"/>
    </row>
    <row r="183" ht="15.75" customHeight="1">
      <c r="A183" s="565"/>
      <c r="B183" s="695"/>
      <c r="C183" s="626"/>
      <c r="D183" s="695"/>
      <c r="E183" s="626"/>
      <c r="F183" s="695"/>
      <c r="G183" s="308"/>
      <c r="H183" s="246"/>
      <c r="I183" s="626"/>
      <c r="J183" s="337"/>
      <c r="K183" s="418"/>
      <c r="L183" s="280"/>
      <c r="M183" s="380"/>
      <c r="N183" s="647"/>
      <c r="O183" s="695"/>
      <c r="P183" s="626"/>
      <c r="Q183" s="580"/>
      <c r="R183" s="536"/>
      <c r="S183" s="308"/>
      <c r="T183" s="420"/>
      <c r="U183" s="626"/>
      <c r="V183" s="661"/>
      <c r="W183" s="626"/>
      <c r="X183" s="580"/>
      <c r="Y183" s="375"/>
      <c r="Z183" s="375"/>
      <c r="AA183" s="308"/>
      <c r="AB183" s="275"/>
      <c r="AC183" s="506"/>
      <c r="AD183" s="506"/>
      <c r="AE183" s="506"/>
      <c r="AF183" s="506"/>
      <c r="AG183" s="506"/>
      <c r="AH183" s="506"/>
      <c r="AI183" s="506"/>
      <c r="AJ183" s="506"/>
      <c r="AK183" s="529"/>
      <c r="AL183" s="92"/>
    </row>
    <row r="184" ht="15.75" customHeight="1">
      <c r="A184" s="565"/>
      <c r="B184" s="695"/>
      <c r="C184" s="626"/>
      <c r="D184" s="695"/>
      <c r="E184" s="626"/>
      <c r="F184" s="695"/>
      <c r="G184" s="308"/>
      <c r="H184" s="246"/>
      <c r="I184" s="626"/>
      <c r="J184" s="337"/>
      <c r="K184" s="418"/>
      <c r="L184" s="280"/>
      <c r="M184" s="380"/>
      <c r="N184" s="647"/>
      <c r="O184" s="695"/>
      <c r="P184" s="626"/>
      <c r="Q184" s="580"/>
      <c r="R184" s="536"/>
      <c r="S184" s="308"/>
      <c r="T184" s="420"/>
      <c r="U184" s="626"/>
      <c r="V184" s="661"/>
      <c r="W184" s="626"/>
      <c r="X184" s="580"/>
      <c r="Y184" s="375"/>
      <c r="Z184" s="375"/>
      <c r="AA184" s="308"/>
      <c r="AB184" s="275"/>
      <c r="AC184" s="506"/>
      <c r="AD184" s="506"/>
      <c r="AE184" s="506"/>
      <c r="AF184" s="506"/>
      <c r="AG184" s="506"/>
      <c r="AH184" s="506"/>
      <c r="AI184" s="506"/>
      <c r="AJ184" s="506"/>
      <c r="AK184" s="529"/>
      <c r="AL184" s="92"/>
    </row>
    <row r="185" ht="15.75" customHeight="1">
      <c r="A185" s="565"/>
      <c r="B185" s="695"/>
      <c r="C185" s="626"/>
      <c r="D185" s="695"/>
      <c r="E185" s="626"/>
      <c r="F185" s="695"/>
      <c r="G185" s="308"/>
      <c r="H185" s="246"/>
      <c r="I185" s="626"/>
      <c r="J185" s="337"/>
      <c r="K185" s="418"/>
      <c r="L185" s="280"/>
      <c r="M185" s="380"/>
      <c r="N185" s="647"/>
      <c r="O185" s="695"/>
      <c r="P185" s="626"/>
      <c r="Q185" s="580"/>
      <c r="R185" s="536"/>
      <c r="S185" s="308"/>
      <c r="T185" s="420"/>
      <c r="U185" s="626"/>
      <c r="V185" s="661"/>
      <c r="W185" s="626"/>
      <c r="X185" s="580"/>
      <c r="Y185" s="375"/>
      <c r="Z185" s="375"/>
      <c r="AA185" s="308"/>
      <c r="AB185" s="275"/>
      <c r="AC185" s="506"/>
      <c r="AD185" s="506"/>
      <c r="AE185" s="506"/>
      <c r="AF185" s="506"/>
      <c r="AG185" s="506"/>
      <c r="AH185" s="506"/>
      <c r="AI185" s="506"/>
      <c r="AJ185" s="506"/>
      <c r="AK185" s="529"/>
      <c r="AL185" s="92"/>
    </row>
    <row r="186" ht="15.75" customHeight="1">
      <c r="A186" s="565"/>
      <c r="B186" s="695"/>
      <c r="C186" s="626"/>
      <c r="D186" s="695"/>
      <c r="E186" s="626"/>
      <c r="F186" s="695"/>
      <c r="G186" s="308"/>
      <c r="H186" s="246"/>
      <c r="I186" s="626"/>
      <c r="J186" s="337"/>
      <c r="K186" s="418"/>
      <c r="L186" s="280"/>
      <c r="M186" s="380"/>
      <c r="N186" s="647"/>
      <c r="O186" s="695"/>
      <c r="P186" s="626"/>
      <c r="Q186" s="580"/>
      <c r="R186" s="536"/>
      <c r="S186" s="308"/>
      <c r="T186" s="420"/>
      <c r="U186" s="626"/>
      <c r="V186" s="661"/>
      <c r="W186" s="626"/>
      <c r="X186" s="580"/>
      <c r="Y186" s="375"/>
      <c r="Z186" s="375"/>
      <c r="AA186" s="308"/>
      <c r="AB186" s="275"/>
      <c r="AC186" s="506"/>
      <c r="AD186" s="506"/>
      <c r="AE186" s="506"/>
      <c r="AF186" s="506"/>
      <c r="AG186" s="506"/>
      <c r="AH186" s="506"/>
      <c r="AI186" s="506"/>
      <c r="AJ186" s="506"/>
      <c r="AK186" s="529"/>
      <c r="AL186" s="92"/>
    </row>
    <row r="187" ht="15.75" customHeight="1">
      <c r="A187" s="565"/>
      <c r="B187" s="695"/>
      <c r="C187" s="626"/>
      <c r="D187" s="695"/>
      <c r="E187" s="626"/>
      <c r="F187" s="695"/>
      <c r="G187" s="308"/>
      <c r="H187" s="246"/>
      <c r="I187" s="626"/>
      <c r="J187" s="337"/>
      <c r="K187" s="418"/>
      <c r="L187" s="280"/>
      <c r="M187" s="380"/>
      <c r="N187" s="647"/>
      <c r="O187" s="695"/>
      <c r="P187" s="626"/>
      <c r="Q187" s="580"/>
      <c r="R187" s="536"/>
      <c r="S187" s="308"/>
      <c r="T187" s="420"/>
      <c r="U187" s="626"/>
      <c r="V187" s="661"/>
      <c r="W187" s="626"/>
      <c r="X187" s="580"/>
      <c r="Y187" s="375"/>
      <c r="Z187" s="375"/>
      <c r="AA187" s="308"/>
      <c r="AB187" s="275"/>
      <c r="AC187" s="506"/>
      <c r="AD187" s="506"/>
      <c r="AE187" s="506"/>
      <c r="AF187" s="506"/>
      <c r="AG187" s="506"/>
      <c r="AH187" s="506"/>
      <c r="AI187" s="506"/>
      <c r="AJ187" s="506"/>
      <c r="AK187" s="529"/>
      <c r="AL187" s="92"/>
    </row>
    <row r="188" ht="15.75" customHeight="1">
      <c r="A188" s="565"/>
      <c r="B188" s="695"/>
      <c r="C188" s="626"/>
      <c r="D188" s="695"/>
      <c r="E188" s="626"/>
      <c r="F188" s="695"/>
      <c r="G188" s="308"/>
      <c r="H188" s="246"/>
      <c r="I188" s="626"/>
      <c r="J188" s="337"/>
      <c r="K188" s="418"/>
      <c r="L188" s="280"/>
      <c r="M188" s="380"/>
      <c r="N188" s="647"/>
      <c r="O188" s="695"/>
      <c r="P188" s="626"/>
      <c r="Q188" s="580"/>
      <c r="R188" s="536"/>
      <c r="S188" s="308"/>
      <c r="T188" s="420"/>
      <c r="U188" s="626"/>
      <c r="V188" s="661"/>
      <c r="W188" s="626"/>
      <c r="X188" s="580"/>
      <c r="Y188" s="375"/>
      <c r="Z188" s="375"/>
      <c r="AA188" s="308"/>
      <c r="AB188" s="275"/>
      <c r="AC188" s="506"/>
      <c r="AD188" s="506"/>
      <c r="AE188" s="506"/>
      <c r="AF188" s="506"/>
      <c r="AG188" s="506"/>
      <c r="AH188" s="506"/>
      <c r="AI188" s="506"/>
      <c r="AJ188" s="506"/>
      <c r="AK188" s="529"/>
      <c r="AL188" s="92"/>
    </row>
    <row r="189" ht="15.75" customHeight="1">
      <c r="A189" s="565"/>
      <c r="B189" s="695"/>
      <c r="C189" s="626"/>
      <c r="D189" s="695"/>
      <c r="E189" s="626"/>
      <c r="F189" s="695"/>
      <c r="G189" s="308"/>
      <c r="H189" s="246"/>
      <c r="I189" s="626"/>
      <c r="J189" s="337"/>
      <c r="K189" s="418"/>
      <c r="L189" s="280"/>
      <c r="M189" s="380"/>
      <c r="N189" s="647"/>
      <c r="O189" s="695"/>
      <c r="P189" s="626"/>
      <c r="Q189" s="580"/>
      <c r="R189" s="536"/>
      <c r="S189" s="308"/>
      <c r="T189" s="420"/>
      <c r="U189" s="626"/>
      <c r="V189" s="661"/>
      <c r="W189" s="626"/>
      <c r="X189" s="580"/>
      <c r="Y189" s="375"/>
      <c r="Z189" s="375"/>
      <c r="AA189" s="308"/>
      <c r="AB189" s="275"/>
      <c r="AC189" s="506"/>
      <c r="AD189" s="506"/>
      <c r="AE189" s="506"/>
      <c r="AF189" s="506"/>
      <c r="AG189" s="506"/>
      <c r="AH189" s="506"/>
      <c r="AI189" s="506"/>
      <c r="AJ189" s="506"/>
      <c r="AK189" s="529"/>
      <c r="AL189" s="92"/>
    </row>
    <row r="190" ht="15.75" customHeight="1">
      <c r="A190" s="565"/>
      <c r="B190" s="695"/>
      <c r="C190" s="626"/>
      <c r="D190" s="695"/>
      <c r="E190" s="626"/>
      <c r="F190" s="695"/>
      <c r="G190" s="308"/>
      <c r="H190" s="246"/>
      <c r="I190" s="626"/>
      <c r="J190" s="337"/>
      <c r="K190" s="418"/>
      <c r="L190" s="280"/>
      <c r="M190" s="380"/>
      <c r="N190" s="647"/>
      <c r="O190" s="695"/>
      <c r="P190" s="626"/>
      <c r="Q190" s="580"/>
      <c r="R190" s="536"/>
      <c r="S190" s="308"/>
      <c r="T190" s="420"/>
      <c r="U190" s="626"/>
      <c r="V190" s="661"/>
      <c r="W190" s="626"/>
      <c r="X190" s="580"/>
      <c r="Y190" s="375"/>
      <c r="Z190" s="375"/>
      <c r="AA190" s="308"/>
      <c r="AB190" s="275"/>
      <c r="AC190" s="506"/>
      <c r="AD190" s="506"/>
      <c r="AE190" s="506"/>
      <c r="AF190" s="506"/>
      <c r="AG190" s="506"/>
      <c r="AH190" s="506"/>
      <c r="AI190" s="506"/>
      <c r="AJ190" s="506"/>
      <c r="AK190" s="529"/>
      <c r="AL190" s="92"/>
    </row>
    <row r="191" ht="15.75" customHeight="1">
      <c r="A191" s="565"/>
      <c r="B191" s="695"/>
      <c r="C191" s="626"/>
      <c r="D191" s="695"/>
      <c r="E191" s="626"/>
      <c r="F191" s="695"/>
      <c r="G191" s="308"/>
      <c r="H191" s="246"/>
      <c r="I191" s="626"/>
      <c r="J191" s="337"/>
      <c r="K191" s="418"/>
      <c r="L191" s="280"/>
      <c r="M191" s="380"/>
      <c r="N191" s="647"/>
      <c r="O191" s="695"/>
      <c r="P191" s="626"/>
      <c r="Q191" s="580"/>
      <c r="R191" s="536"/>
      <c r="S191" s="308"/>
      <c r="T191" s="420"/>
      <c r="U191" s="626"/>
      <c r="V191" s="661"/>
      <c r="W191" s="626"/>
      <c r="X191" s="580"/>
      <c r="Y191" s="375"/>
      <c r="Z191" s="375"/>
      <c r="AA191" s="308"/>
      <c r="AB191" s="275"/>
      <c r="AC191" s="506"/>
      <c r="AD191" s="506"/>
      <c r="AE191" s="506"/>
      <c r="AF191" s="506"/>
      <c r="AG191" s="506"/>
      <c r="AH191" s="506"/>
      <c r="AI191" s="506"/>
      <c r="AJ191" s="506"/>
      <c r="AK191" s="529"/>
      <c r="AL191" s="92"/>
    </row>
    <row r="192" ht="15.75" customHeight="1">
      <c r="A192" s="565"/>
      <c r="B192" s="695"/>
      <c r="C192" s="626"/>
      <c r="D192" s="695"/>
      <c r="E192" s="626"/>
      <c r="F192" s="695"/>
      <c r="G192" s="308"/>
      <c r="H192" s="246"/>
      <c r="I192" s="626"/>
      <c r="J192" s="337"/>
      <c r="K192" s="418"/>
      <c r="L192" s="280"/>
      <c r="M192" s="380"/>
      <c r="N192" s="647"/>
      <c r="O192" s="695"/>
      <c r="P192" s="626"/>
      <c r="Q192" s="580"/>
      <c r="R192" s="536"/>
      <c r="S192" s="308"/>
      <c r="T192" s="420"/>
      <c r="U192" s="626"/>
      <c r="V192" s="661"/>
      <c r="W192" s="626"/>
      <c r="X192" s="580"/>
      <c r="Y192" s="375"/>
      <c r="Z192" s="375"/>
      <c r="AA192" s="308"/>
      <c r="AB192" s="275"/>
      <c r="AC192" s="506"/>
      <c r="AD192" s="506"/>
      <c r="AE192" s="506"/>
      <c r="AF192" s="506"/>
      <c r="AG192" s="506"/>
      <c r="AH192" s="506"/>
      <c r="AI192" s="506"/>
      <c r="AJ192" s="506"/>
      <c r="AK192" s="529"/>
      <c r="AL192" s="92"/>
    </row>
    <row r="193" ht="15.75" customHeight="1">
      <c r="A193" s="565"/>
      <c r="B193" s="695"/>
      <c r="C193" s="626"/>
      <c r="D193" s="695"/>
      <c r="E193" s="626"/>
      <c r="F193" s="695"/>
      <c r="G193" s="308"/>
      <c r="H193" s="246"/>
      <c r="I193" s="626"/>
      <c r="J193" s="337"/>
      <c r="K193" s="418"/>
      <c r="L193" s="280"/>
      <c r="M193" s="380"/>
      <c r="N193" s="647"/>
      <c r="O193" s="695"/>
      <c r="P193" s="626"/>
      <c r="Q193" s="580"/>
      <c r="R193" s="536"/>
      <c r="S193" s="308"/>
      <c r="T193" s="420"/>
      <c r="U193" s="626"/>
      <c r="V193" s="661"/>
      <c r="W193" s="626"/>
      <c r="X193" s="580"/>
      <c r="Y193" s="375"/>
      <c r="Z193" s="375"/>
      <c r="AA193" s="308"/>
      <c r="AB193" s="275"/>
      <c r="AC193" s="506"/>
      <c r="AD193" s="506"/>
      <c r="AE193" s="506"/>
      <c r="AF193" s="506"/>
      <c r="AG193" s="506"/>
      <c r="AH193" s="506"/>
      <c r="AI193" s="506"/>
      <c r="AJ193" s="506"/>
      <c r="AK193" s="529"/>
      <c r="AL193" s="92"/>
    </row>
    <row r="194" ht="15.75" customHeight="1">
      <c r="A194" s="565"/>
      <c r="B194" s="695"/>
      <c r="C194" s="626"/>
      <c r="D194" s="695"/>
      <c r="E194" s="626"/>
      <c r="F194" s="695"/>
      <c r="G194" s="308"/>
      <c r="H194" s="246"/>
      <c r="I194" s="626"/>
      <c r="J194" s="337"/>
      <c r="K194" s="418"/>
      <c r="L194" s="280"/>
      <c r="M194" s="380"/>
      <c r="N194" s="647"/>
      <c r="O194" s="695"/>
      <c r="P194" s="626"/>
      <c r="Q194" s="580"/>
      <c r="R194" s="536"/>
      <c r="S194" s="308"/>
      <c r="T194" s="420"/>
      <c r="U194" s="626"/>
      <c r="V194" s="661"/>
      <c r="W194" s="626"/>
      <c r="X194" s="580"/>
      <c r="Y194" s="375"/>
      <c r="Z194" s="375"/>
      <c r="AA194" s="308"/>
      <c r="AB194" s="275"/>
      <c r="AC194" s="506"/>
      <c r="AD194" s="506"/>
      <c r="AE194" s="506"/>
      <c r="AF194" s="506"/>
      <c r="AG194" s="506"/>
      <c r="AH194" s="506"/>
      <c r="AI194" s="506"/>
      <c r="AJ194" s="506"/>
      <c r="AK194" s="529"/>
      <c r="AL194" s="92"/>
    </row>
    <row r="195" ht="15.75" customHeight="1">
      <c r="A195" s="565"/>
      <c r="B195" s="695"/>
      <c r="C195" s="626"/>
      <c r="D195" s="695"/>
      <c r="E195" s="626"/>
      <c r="F195" s="695"/>
      <c r="G195" s="308"/>
      <c r="H195" s="246"/>
      <c r="I195" s="626"/>
      <c r="J195" s="337"/>
      <c r="K195" s="418"/>
      <c r="L195" s="280"/>
      <c r="M195" s="380"/>
      <c r="N195" s="647"/>
      <c r="O195" s="695"/>
      <c r="P195" s="626"/>
      <c r="Q195" s="580"/>
      <c r="R195" s="536"/>
      <c r="S195" s="308"/>
      <c r="T195" s="420"/>
      <c r="U195" s="626"/>
      <c r="V195" s="661"/>
      <c r="W195" s="626"/>
      <c r="X195" s="580"/>
      <c r="Y195" s="375"/>
      <c r="Z195" s="375"/>
      <c r="AA195" s="308"/>
      <c r="AB195" s="275"/>
      <c r="AC195" s="506"/>
      <c r="AD195" s="506"/>
      <c r="AE195" s="506"/>
      <c r="AF195" s="506"/>
      <c r="AG195" s="506"/>
      <c r="AH195" s="506"/>
      <c r="AI195" s="506"/>
      <c r="AJ195" s="506"/>
      <c r="AK195" s="529"/>
      <c r="AL195" s="92"/>
    </row>
    <row r="196" ht="15.75" customHeight="1">
      <c r="A196" s="565"/>
      <c r="B196" s="695"/>
      <c r="C196" s="626"/>
      <c r="D196" s="695"/>
      <c r="E196" s="626"/>
      <c r="F196" s="695"/>
      <c r="G196" s="308"/>
      <c r="H196" s="246"/>
      <c r="I196" s="626"/>
      <c r="J196" s="337"/>
      <c r="K196" s="418"/>
      <c r="L196" s="280"/>
      <c r="M196" s="380"/>
      <c r="N196" s="647"/>
      <c r="O196" s="695"/>
      <c r="P196" s="626"/>
      <c r="Q196" s="580"/>
      <c r="R196" s="536"/>
      <c r="S196" s="308"/>
      <c r="T196" s="420"/>
      <c r="U196" s="626"/>
      <c r="V196" s="661"/>
      <c r="W196" s="626"/>
      <c r="X196" s="580"/>
      <c r="Y196" s="375"/>
      <c r="Z196" s="375"/>
      <c r="AA196" s="308"/>
      <c r="AB196" s="275"/>
      <c r="AC196" s="506"/>
      <c r="AD196" s="506"/>
      <c r="AE196" s="506"/>
      <c r="AF196" s="506"/>
      <c r="AG196" s="506"/>
      <c r="AH196" s="506"/>
      <c r="AI196" s="506"/>
      <c r="AJ196" s="506"/>
      <c r="AK196" s="529"/>
      <c r="AL196" s="92"/>
    </row>
    <row r="197" ht="15.75" customHeight="1">
      <c r="A197" s="565"/>
      <c r="B197" s="695"/>
      <c r="C197" s="626"/>
      <c r="D197" s="695"/>
      <c r="E197" s="626"/>
      <c r="F197" s="695"/>
      <c r="G197" s="308"/>
      <c r="H197" s="246"/>
      <c r="I197" s="626"/>
      <c r="J197" s="337"/>
      <c r="K197" s="418"/>
      <c r="L197" s="280"/>
      <c r="M197" s="380"/>
      <c r="N197" s="647"/>
      <c r="O197" s="695"/>
      <c r="P197" s="626"/>
      <c r="Q197" s="580"/>
      <c r="R197" s="536"/>
      <c r="S197" s="308"/>
      <c r="T197" s="420"/>
      <c r="U197" s="626"/>
      <c r="V197" s="661"/>
      <c r="W197" s="626"/>
      <c r="X197" s="580"/>
      <c r="Y197" s="375"/>
      <c r="Z197" s="375"/>
      <c r="AA197" s="308"/>
      <c r="AB197" s="275"/>
      <c r="AC197" s="506"/>
      <c r="AD197" s="506"/>
      <c r="AE197" s="506"/>
      <c r="AF197" s="506"/>
      <c r="AG197" s="506"/>
      <c r="AH197" s="506"/>
      <c r="AI197" s="506"/>
      <c r="AJ197" s="506"/>
      <c r="AK197" s="529"/>
      <c r="AL197" s="92"/>
    </row>
    <row r="198" ht="15.75" customHeight="1">
      <c r="A198" s="565"/>
      <c r="B198" s="695"/>
      <c r="C198" s="626"/>
      <c r="D198" s="695"/>
      <c r="E198" s="626"/>
      <c r="F198" s="695"/>
      <c r="G198" s="308"/>
      <c r="H198" s="246"/>
      <c r="I198" s="626"/>
      <c r="J198" s="337"/>
      <c r="K198" s="418"/>
      <c r="L198" s="280"/>
      <c r="M198" s="380"/>
      <c r="N198" s="647"/>
      <c r="O198" s="695"/>
      <c r="P198" s="626"/>
      <c r="Q198" s="580"/>
      <c r="R198" s="536"/>
      <c r="S198" s="308"/>
      <c r="T198" s="420"/>
      <c r="U198" s="626"/>
      <c r="V198" s="661"/>
      <c r="W198" s="626"/>
      <c r="X198" s="580"/>
      <c r="Y198" s="375"/>
      <c r="Z198" s="375"/>
      <c r="AA198" s="308"/>
      <c r="AB198" s="275"/>
      <c r="AC198" s="506"/>
      <c r="AD198" s="506"/>
      <c r="AE198" s="506"/>
      <c r="AF198" s="506"/>
      <c r="AG198" s="506"/>
      <c r="AH198" s="506"/>
      <c r="AI198" s="506"/>
      <c r="AJ198" s="506"/>
      <c r="AK198" s="529"/>
      <c r="AL198" s="92"/>
    </row>
    <row r="199" ht="15.75" customHeight="1">
      <c r="A199" s="565"/>
      <c r="B199" s="695"/>
      <c r="C199" s="626"/>
      <c r="D199" s="695"/>
      <c r="E199" s="626"/>
      <c r="F199" s="695"/>
      <c r="G199" s="308"/>
      <c r="H199" s="246"/>
      <c r="I199" s="626"/>
      <c r="J199" s="337"/>
      <c r="K199" s="418"/>
      <c r="L199" s="280"/>
      <c r="M199" s="380"/>
      <c r="N199" s="647"/>
      <c r="O199" s="695"/>
      <c r="P199" s="626"/>
      <c r="Q199" s="580"/>
      <c r="R199" s="536"/>
      <c r="S199" s="308"/>
      <c r="T199" s="420"/>
      <c r="U199" s="626"/>
      <c r="V199" s="661"/>
      <c r="W199" s="626"/>
      <c r="X199" s="580"/>
      <c r="Y199" s="375"/>
      <c r="Z199" s="375"/>
      <c r="AA199" s="308"/>
      <c r="AB199" s="275"/>
      <c r="AC199" s="506"/>
      <c r="AD199" s="506"/>
      <c r="AE199" s="506"/>
      <c r="AF199" s="506"/>
      <c r="AG199" s="506"/>
      <c r="AH199" s="506"/>
      <c r="AI199" s="506"/>
      <c r="AJ199" s="506"/>
      <c r="AK199" s="529"/>
      <c r="AL199" s="92"/>
    </row>
    <row r="200" ht="15.75" customHeight="1">
      <c r="A200" s="565"/>
      <c r="B200" s="695"/>
      <c r="C200" s="626"/>
      <c r="D200" s="695"/>
      <c r="E200" s="626"/>
      <c r="F200" s="695"/>
      <c r="G200" s="308"/>
      <c r="H200" s="246"/>
      <c r="I200" s="626"/>
      <c r="J200" s="337"/>
      <c r="K200" s="418"/>
      <c r="L200" s="280"/>
      <c r="M200" s="380"/>
      <c r="N200" s="647"/>
      <c r="O200" s="695"/>
      <c r="P200" s="626"/>
      <c r="Q200" s="580"/>
      <c r="R200" s="536"/>
      <c r="S200" s="308"/>
      <c r="T200" s="420"/>
      <c r="U200" s="626"/>
      <c r="V200" s="661"/>
      <c r="W200" s="626"/>
      <c r="X200" s="580"/>
      <c r="Y200" s="375"/>
      <c r="Z200" s="375"/>
      <c r="AA200" s="308"/>
      <c r="AB200" s="275"/>
      <c r="AC200" s="506"/>
      <c r="AD200" s="506"/>
      <c r="AE200" s="506"/>
      <c r="AF200" s="506"/>
      <c r="AG200" s="506"/>
      <c r="AH200" s="506"/>
      <c r="AI200" s="506"/>
      <c r="AJ200" s="506"/>
      <c r="AK200" s="529"/>
      <c r="AL200" s="92"/>
    </row>
    <row r="201" ht="15.75" customHeight="1">
      <c r="A201" s="565"/>
      <c r="B201" s="695"/>
      <c r="C201" s="626"/>
      <c r="D201" s="695"/>
      <c r="E201" s="626"/>
      <c r="F201" s="695"/>
      <c r="G201" s="308"/>
      <c r="H201" s="246"/>
      <c r="I201" s="626"/>
      <c r="J201" s="337"/>
      <c r="K201" s="418"/>
      <c r="L201" s="280"/>
      <c r="M201" s="380"/>
      <c r="N201" s="647"/>
      <c r="O201" s="695"/>
      <c r="P201" s="626"/>
      <c r="Q201" s="580"/>
      <c r="R201" s="536"/>
      <c r="S201" s="308"/>
      <c r="T201" s="420"/>
      <c r="U201" s="626"/>
      <c r="V201" s="661"/>
      <c r="W201" s="626"/>
      <c r="X201" s="580"/>
      <c r="Y201" s="375"/>
      <c r="Z201" s="375"/>
      <c r="AA201" s="308"/>
      <c r="AB201" s="275"/>
      <c r="AC201" s="506"/>
      <c r="AD201" s="506"/>
      <c r="AE201" s="506"/>
      <c r="AF201" s="506"/>
      <c r="AG201" s="506"/>
      <c r="AH201" s="506"/>
      <c r="AI201" s="506"/>
      <c r="AJ201" s="506"/>
      <c r="AK201" s="529"/>
      <c r="AL201" s="92"/>
    </row>
    <row r="202" ht="15.75" customHeight="1">
      <c r="A202" s="565"/>
      <c r="B202" s="695"/>
      <c r="C202" s="626"/>
      <c r="D202" s="695"/>
      <c r="E202" s="626"/>
      <c r="F202" s="695"/>
      <c r="G202" s="308"/>
      <c r="H202" s="246"/>
      <c r="I202" s="626"/>
      <c r="J202" s="337"/>
      <c r="K202" s="418"/>
      <c r="L202" s="280"/>
      <c r="M202" s="380"/>
      <c r="N202" s="647"/>
      <c r="O202" s="695"/>
      <c r="P202" s="626"/>
      <c r="Q202" s="580"/>
      <c r="R202" s="536"/>
      <c r="S202" s="308"/>
      <c r="T202" s="420"/>
      <c r="U202" s="626"/>
      <c r="V202" s="661"/>
      <c r="W202" s="626"/>
      <c r="X202" s="580"/>
      <c r="Y202" s="375"/>
      <c r="Z202" s="375"/>
      <c r="AA202" s="308"/>
      <c r="AB202" s="275"/>
      <c r="AC202" s="506"/>
      <c r="AD202" s="506"/>
      <c r="AE202" s="506"/>
      <c r="AF202" s="506"/>
      <c r="AG202" s="506"/>
      <c r="AH202" s="506"/>
      <c r="AI202" s="506"/>
      <c r="AJ202" s="506"/>
      <c r="AK202" s="529"/>
      <c r="AL202" s="92"/>
    </row>
    <row r="203" ht="15.75" customHeight="1">
      <c r="A203" s="565"/>
      <c r="B203" s="695"/>
      <c r="C203" s="626"/>
      <c r="D203" s="695"/>
      <c r="E203" s="626"/>
      <c r="F203" s="695"/>
      <c r="G203" s="308"/>
      <c r="H203" s="246"/>
      <c r="I203" s="626"/>
      <c r="J203" s="337"/>
      <c r="K203" s="418"/>
      <c r="L203" s="280"/>
      <c r="M203" s="380"/>
      <c r="N203" s="647"/>
      <c r="O203" s="695"/>
      <c r="P203" s="626"/>
      <c r="Q203" s="580"/>
      <c r="R203" s="536"/>
      <c r="S203" s="308"/>
      <c r="T203" s="420"/>
      <c r="U203" s="626"/>
      <c r="V203" s="661"/>
      <c r="W203" s="626"/>
      <c r="X203" s="580"/>
      <c r="Y203" s="375"/>
      <c r="Z203" s="375"/>
      <c r="AA203" s="308"/>
      <c r="AB203" s="275"/>
      <c r="AC203" s="506"/>
      <c r="AD203" s="506"/>
      <c r="AE203" s="506"/>
      <c r="AF203" s="506"/>
      <c r="AG203" s="506"/>
      <c r="AH203" s="506"/>
      <c r="AI203" s="506"/>
      <c r="AJ203" s="506"/>
      <c r="AK203" s="529"/>
      <c r="AL203" s="92"/>
    </row>
    <row r="204" ht="15.75" customHeight="1">
      <c r="A204" s="565"/>
      <c r="B204" s="695"/>
      <c r="C204" s="626"/>
      <c r="D204" s="695"/>
      <c r="E204" s="626"/>
      <c r="F204" s="695"/>
      <c r="G204" s="308"/>
      <c r="H204" s="246"/>
      <c r="I204" s="626"/>
      <c r="J204" s="337"/>
      <c r="K204" s="418"/>
      <c r="L204" s="280"/>
      <c r="M204" s="380"/>
      <c r="N204" s="647"/>
      <c r="O204" s="695"/>
      <c r="P204" s="626"/>
      <c r="Q204" s="580"/>
      <c r="R204" s="536"/>
      <c r="S204" s="308"/>
      <c r="T204" s="420"/>
      <c r="U204" s="626"/>
      <c r="V204" s="661"/>
      <c r="W204" s="626"/>
      <c r="X204" s="580"/>
      <c r="Y204" s="375"/>
      <c r="Z204" s="375"/>
      <c r="AA204" s="308"/>
      <c r="AB204" s="275"/>
      <c r="AC204" s="506"/>
      <c r="AD204" s="506"/>
      <c r="AE204" s="506"/>
      <c r="AF204" s="506"/>
      <c r="AG204" s="506"/>
      <c r="AH204" s="506"/>
      <c r="AI204" s="506"/>
      <c r="AJ204" s="506"/>
      <c r="AK204" s="529"/>
      <c r="AL204" s="92"/>
    </row>
    <row r="205" ht="15.75" customHeight="1">
      <c r="A205" s="565"/>
      <c r="B205" s="695"/>
      <c r="C205" s="626"/>
      <c r="D205" s="695"/>
      <c r="E205" s="626"/>
      <c r="F205" s="695"/>
      <c r="G205" s="308"/>
      <c r="H205" s="246"/>
      <c r="I205" s="626"/>
      <c r="J205" s="337"/>
      <c r="K205" s="418"/>
      <c r="L205" s="280"/>
      <c r="M205" s="380"/>
      <c r="N205" s="647"/>
      <c r="O205" s="695"/>
      <c r="P205" s="626"/>
      <c r="Q205" s="580"/>
      <c r="R205" s="536"/>
      <c r="S205" s="308"/>
      <c r="T205" s="420"/>
      <c r="U205" s="626"/>
      <c r="V205" s="661"/>
      <c r="W205" s="626"/>
      <c r="X205" s="580"/>
      <c r="Y205" s="375"/>
      <c r="Z205" s="375"/>
      <c r="AA205" s="308"/>
      <c r="AB205" s="275"/>
      <c r="AC205" s="506"/>
      <c r="AD205" s="506"/>
      <c r="AE205" s="506"/>
      <c r="AF205" s="506"/>
      <c r="AG205" s="506"/>
      <c r="AH205" s="506"/>
      <c r="AI205" s="506"/>
      <c r="AJ205" s="506"/>
      <c r="AK205" s="529"/>
      <c r="AL205" s="92"/>
    </row>
    <row r="206" ht="15.75" customHeight="1">
      <c r="A206" s="565"/>
      <c r="B206" s="695"/>
      <c r="C206" s="626"/>
      <c r="D206" s="695"/>
      <c r="E206" s="626"/>
      <c r="F206" s="695"/>
      <c r="G206" s="308"/>
      <c r="H206" s="246"/>
      <c r="I206" s="626"/>
      <c r="J206" s="337"/>
      <c r="K206" s="418"/>
      <c r="L206" s="280"/>
      <c r="M206" s="380"/>
      <c r="N206" s="647"/>
      <c r="O206" s="695"/>
      <c r="P206" s="626"/>
      <c r="Q206" s="580"/>
      <c r="R206" s="536"/>
      <c r="S206" s="308"/>
      <c r="T206" s="420"/>
      <c r="U206" s="626"/>
      <c r="V206" s="661"/>
      <c r="W206" s="626"/>
      <c r="X206" s="580"/>
      <c r="Y206" s="375"/>
      <c r="Z206" s="375"/>
      <c r="AA206" s="308"/>
      <c r="AB206" s="275"/>
      <c r="AC206" s="506"/>
      <c r="AD206" s="506"/>
      <c r="AE206" s="506"/>
      <c r="AF206" s="506"/>
      <c r="AG206" s="506"/>
      <c r="AH206" s="506"/>
      <c r="AI206" s="506"/>
      <c r="AJ206" s="506"/>
      <c r="AK206" s="529"/>
      <c r="AL206" s="92"/>
    </row>
    <row r="207" ht="15.75" customHeight="1">
      <c r="A207" s="565"/>
      <c r="B207" s="695"/>
      <c r="C207" s="626"/>
      <c r="D207" s="695"/>
      <c r="E207" s="626"/>
      <c r="F207" s="695"/>
      <c r="G207" s="308"/>
      <c r="H207" s="246"/>
      <c r="I207" s="626"/>
      <c r="J207" s="337"/>
      <c r="K207" s="418"/>
      <c r="L207" s="280"/>
      <c r="M207" s="380"/>
      <c r="N207" s="647"/>
      <c r="O207" s="695"/>
      <c r="P207" s="626"/>
      <c r="Q207" s="580"/>
      <c r="R207" s="536"/>
      <c r="S207" s="308"/>
      <c r="T207" s="420"/>
      <c r="U207" s="626"/>
      <c r="V207" s="661"/>
      <c r="W207" s="626"/>
      <c r="X207" s="580"/>
      <c r="Y207" s="375"/>
      <c r="Z207" s="375"/>
      <c r="AA207" s="308"/>
      <c r="AB207" s="275"/>
      <c r="AC207" s="506"/>
      <c r="AD207" s="506"/>
      <c r="AE207" s="506"/>
      <c r="AF207" s="506"/>
      <c r="AG207" s="506"/>
      <c r="AH207" s="506"/>
      <c r="AI207" s="506"/>
      <c r="AJ207" s="506"/>
      <c r="AK207" s="529"/>
      <c r="AL207" s="92"/>
    </row>
    <row r="208" ht="15.75" customHeight="1">
      <c r="A208" s="565"/>
      <c r="B208" s="695"/>
      <c r="C208" s="626"/>
      <c r="D208" s="695"/>
      <c r="E208" s="626"/>
      <c r="F208" s="695"/>
      <c r="G208" s="308"/>
      <c r="H208" s="246"/>
      <c r="I208" s="626"/>
      <c r="J208" s="337"/>
      <c r="K208" s="418"/>
      <c r="L208" s="280"/>
      <c r="M208" s="380"/>
      <c r="N208" s="647"/>
      <c r="O208" s="695"/>
      <c r="P208" s="626"/>
      <c r="Q208" s="580"/>
      <c r="R208" s="536"/>
      <c r="S208" s="308"/>
      <c r="T208" s="420"/>
      <c r="U208" s="626"/>
      <c r="V208" s="661"/>
      <c r="W208" s="626"/>
      <c r="X208" s="580"/>
      <c r="Y208" s="375"/>
      <c r="Z208" s="375"/>
      <c r="AA208" s="308"/>
      <c r="AB208" s="275"/>
      <c r="AC208" s="506"/>
      <c r="AD208" s="506"/>
      <c r="AE208" s="506"/>
      <c r="AF208" s="506"/>
      <c r="AG208" s="506"/>
      <c r="AH208" s="506"/>
      <c r="AI208" s="506"/>
      <c r="AJ208" s="506"/>
      <c r="AK208" s="529"/>
      <c r="AL208" s="92"/>
    </row>
    <row r="209" ht="15.75" customHeight="1">
      <c r="A209" s="565"/>
      <c r="B209" s="695"/>
      <c r="C209" s="626"/>
      <c r="D209" s="695"/>
      <c r="E209" s="626"/>
      <c r="F209" s="695"/>
      <c r="G209" s="308"/>
      <c r="H209" s="246"/>
      <c r="I209" s="626"/>
      <c r="J209" s="337"/>
      <c r="K209" s="418"/>
      <c r="L209" s="280"/>
      <c r="M209" s="380"/>
      <c r="N209" s="647"/>
      <c r="O209" s="695"/>
      <c r="P209" s="626"/>
      <c r="Q209" s="580"/>
      <c r="R209" s="536"/>
      <c r="S209" s="308"/>
      <c r="T209" s="420"/>
      <c r="U209" s="626"/>
      <c r="V209" s="661"/>
      <c r="W209" s="626"/>
      <c r="X209" s="580"/>
      <c r="Y209" s="375"/>
      <c r="Z209" s="375"/>
      <c r="AA209" s="308"/>
      <c r="AB209" s="275"/>
      <c r="AC209" s="506"/>
      <c r="AD209" s="506"/>
      <c r="AE209" s="506"/>
      <c r="AF209" s="506"/>
      <c r="AG209" s="506"/>
      <c r="AH209" s="506"/>
      <c r="AI209" s="506"/>
      <c r="AJ209" s="506"/>
      <c r="AK209" s="529"/>
      <c r="AL209" s="92"/>
    </row>
    <row r="210" ht="15.75" customHeight="1">
      <c r="A210" s="565"/>
      <c r="B210" s="695"/>
      <c r="C210" s="626"/>
      <c r="D210" s="695"/>
      <c r="E210" s="626"/>
      <c r="F210" s="695"/>
      <c r="G210" s="308"/>
      <c r="H210" s="246"/>
      <c r="I210" s="626"/>
      <c r="J210" s="337"/>
      <c r="K210" s="418"/>
      <c r="L210" s="280"/>
      <c r="M210" s="380"/>
      <c r="N210" s="647"/>
      <c r="O210" s="695"/>
      <c r="P210" s="626"/>
      <c r="Q210" s="580"/>
      <c r="R210" s="536"/>
      <c r="S210" s="308"/>
      <c r="T210" s="420"/>
      <c r="U210" s="626"/>
      <c r="V210" s="661"/>
      <c r="W210" s="626"/>
      <c r="X210" s="580"/>
      <c r="Y210" s="375"/>
      <c r="Z210" s="375"/>
      <c r="AA210" s="308"/>
      <c r="AB210" s="275"/>
      <c r="AC210" s="506"/>
      <c r="AD210" s="506"/>
      <c r="AE210" s="506"/>
      <c r="AF210" s="506"/>
      <c r="AG210" s="506"/>
      <c r="AH210" s="506"/>
      <c r="AI210" s="506"/>
      <c r="AJ210" s="506"/>
      <c r="AK210" s="529"/>
      <c r="AL210" s="92"/>
    </row>
    <row r="211" ht="15.75" customHeight="1">
      <c r="A211" s="565"/>
      <c r="B211" s="695"/>
      <c r="C211" s="626"/>
      <c r="D211" s="695"/>
      <c r="E211" s="626"/>
      <c r="F211" s="695"/>
      <c r="G211" s="308"/>
      <c r="H211" s="246"/>
      <c r="I211" s="626"/>
      <c r="J211" s="337"/>
      <c r="K211" s="418"/>
      <c r="L211" s="280"/>
      <c r="M211" s="380"/>
      <c r="N211" s="647"/>
      <c r="O211" s="695"/>
      <c r="P211" s="626"/>
      <c r="Q211" s="580"/>
      <c r="R211" s="536"/>
      <c r="S211" s="308"/>
      <c r="T211" s="420"/>
      <c r="U211" s="626"/>
      <c r="V211" s="661"/>
      <c r="W211" s="626"/>
      <c r="X211" s="580"/>
      <c r="Y211" s="375"/>
      <c r="Z211" s="375"/>
      <c r="AA211" s="308"/>
      <c r="AB211" s="275"/>
      <c r="AC211" s="506"/>
      <c r="AD211" s="506"/>
      <c r="AE211" s="506"/>
      <c r="AF211" s="506"/>
      <c r="AG211" s="506"/>
      <c r="AH211" s="506"/>
      <c r="AI211" s="506"/>
      <c r="AJ211" s="506"/>
      <c r="AK211" s="529"/>
      <c r="AL211" s="92"/>
    </row>
    <row r="212" ht="15.75" customHeight="1">
      <c r="A212" s="565"/>
      <c r="B212" s="695"/>
      <c r="C212" s="626"/>
      <c r="D212" s="695"/>
      <c r="E212" s="626"/>
      <c r="F212" s="695"/>
      <c r="G212" s="308"/>
      <c r="H212" s="246"/>
      <c r="I212" s="626"/>
      <c r="J212" s="337"/>
      <c r="K212" s="418"/>
      <c r="L212" s="280"/>
      <c r="M212" s="380"/>
      <c r="N212" s="647"/>
      <c r="O212" s="695"/>
      <c r="P212" s="626"/>
      <c r="Q212" s="580"/>
      <c r="R212" s="536"/>
      <c r="S212" s="308"/>
      <c r="T212" s="420"/>
      <c r="U212" s="626"/>
      <c r="V212" s="661"/>
      <c r="W212" s="626"/>
      <c r="X212" s="580"/>
      <c r="Y212" s="375"/>
      <c r="Z212" s="375"/>
      <c r="AA212" s="308"/>
      <c r="AB212" s="275"/>
      <c r="AC212" s="506"/>
      <c r="AD212" s="506"/>
      <c r="AE212" s="506"/>
      <c r="AF212" s="506"/>
      <c r="AG212" s="506"/>
      <c r="AH212" s="506"/>
      <c r="AI212" s="506"/>
      <c r="AJ212" s="506"/>
      <c r="AK212" s="529"/>
      <c r="AL212" s="92"/>
    </row>
    <row r="213" ht="15.75" customHeight="1">
      <c r="A213" s="565"/>
      <c r="B213" s="695"/>
      <c r="C213" s="626"/>
      <c r="D213" s="695"/>
      <c r="E213" s="626"/>
      <c r="F213" s="695"/>
      <c r="G213" s="308"/>
      <c r="H213" s="246"/>
      <c r="I213" s="626"/>
      <c r="J213" s="337"/>
      <c r="K213" s="418"/>
      <c r="L213" s="280"/>
      <c r="M213" s="380"/>
      <c r="N213" s="647"/>
      <c r="O213" s="695"/>
      <c r="P213" s="626"/>
      <c r="Q213" s="580"/>
      <c r="R213" s="536"/>
      <c r="S213" s="308"/>
      <c r="T213" s="420"/>
      <c r="U213" s="626"/>
      <c r="V213" s="661"/>
      <c r="W213" s="626"/>
      <c r="X213" s="580"/>
      <c r="Y213" s="375"/>
      <c r="Z213" s="375"/>
      <c r="AA213" s="308"/>
      <c r="AB213" s="275"/>
      <c r="AC213" s="506"/>
      <c r="AD213" s="506"/>
      <c r="AE213" s="506"/>
      <c r="AF213" s="506"/>
      <c r="AG213" s="506"/>
      <c r="AH213" s="506"/>
      <c r="AI213" s="506"/>
      <c r="AJ213" s="506"/>
      <c r="AK213" s="529"/>
      <c r="AL213" s="92"/>
    </row>
    <row r="214" ht="15.75" customHeight="1">
      <c r="A214" s="565"/>
      <c r="B214" s="695"/>
      <c r="C214" s="626"/>
      <c r="D214" s="695"/>
      <c r="E214" s="626"/>
      <c r="F214" s="695"/>
      <c r="G214" s="308"/>
      <c r="H214" s="246"/>
      <c r="I214" s="626"/>
      <c r="J214" s="337"/>
      <c r="K214" s="418"/>
      <c r="L214" s="280"/>
      <c r="M214" s="380"/>
      <c r="N214" s="647"/>
      <c r="O214" s="695"/>
      <c r="P214" s="626"/>
      <c r="Q214" s="580"/>
      <c r="R214" s="536"/>
      <c r="S214" s="308"/>
      <c r="T214" s="420"/>
      <c r="U214" s="626"/>
      <c r="V214" s="661"/>
      <c r="W214" s="626"/>
      <c r="X214" s="580"/>
      <c r="Y214" s="375"/>
      <c r="Z214" s="375"/>
      <c r="AA214" s="308"/>
      <c r="AB214" s="275"/>
      <c r="AC214" s="506"/>
      <c r="AD214" s="506"/>
      <c r="AE214" s="506"/>
      <c r="AF214" s="506"/>
      <c r="AG214" s="506"/>
      <c r="AH214" s="506"/>
      <c r="AI214" s="506"/>
      <c r="AJ214" s="506"/>
      <c r="AK214" s="529"/>
      <c r="AL214" s="92"/>
    </row>
    <row r="215" ht="15.75" customHeight="1">
      <c r="A215" s="565"/>
      <c r="B215" s="695"/>
      <c r="C215" s="626"/>
      <c r="D215" s="695"/>
      <c r="E215" s="626"/>
      <c r="F215" s="695"/>
      <c r="G215" s="308"/>
      <c r="H215" s="246"/>
      <c r="I215" s="626"/>
      <c r="J215" s="337"/>
      <c r="K215" s="418"/>
      <c r="L215" s="280"/>
      <c r="M215" s="380"/>
      <c r="N215" s="647"/>
      <c r="O215" s="695"/>
      <c r="P215" s="626"/>
      <c r="Q215" s="580"/>
      <c r="R215" s="536"/>
      <c r="S215" s="308"/>
      <c r="T215" s="420"/>
      <c r="U215" s="626"/>
      <c r="V215" s="661"/>
      <c r="W215" s="626"/>
      <c r="X215" s="580"/>
      <c r="Y215" s="375"/>
      <c r="Z215" s="375"/>
      <c r="AA215" s="308"/>
      <c r="AB215" s="275"/>
      <c r="AC215" s="506"/>
      <c r="AD215" s="506"/>
      <c r="AE215" s="506"/>
      <c r="AF215" s="506"/>
      <c r="AG215" s="506"/>
      <c r="AH215" s="506"/>
      <c r="AI215" s="506"/>
      <c r="AJ215" s="506"/>
      <c r="AK215" s="529"/>
      <c r="AL215" s="92"/>
    </row>
    <row r="216" ht="15.75" customHeight="1">
      <c r="A216" s="565"/>
      <c r="B216" s="695"/>
      <c r="C216" s="626"/>
      <c r="D216" s="695"/>
      <c r="E216" s="626"/>
      <c r="F216" s="695"/>
      <c r="G216" s="308"/>
      <c r="H216" s="246"/>
      <c r="I216" s="626"/>
      <c r="J216" s="337"/>
      <c r="K216" s="418"/>
      <c r="L216" s="280"/>
      <c r="M216" s="380"/>
      <c r="N216" s="647"/>
      <c r="O216" s="695"/>
      <c r="P216" s="626"/>
      <c r="Q216" s="580"/>
      <c r="R216" s="536"/>
      <c r="S216" s="308"/>
      <c r="T216" s="420"/>
      <c r="U216" s="626"/>
      <c r="V216" s="661"/>
      <c r="W216" s="626"/>
      <c r="X216" s="580"/>
      <c r="Y216" s="375"/>
      <c r="Z216" s="375"/>
      <c r="AA216" s="308"/>
      <c r="AB216" s="275"/>
      <c r="AC216" s="506"/>
      <c r="AD216" s="506"/>
      <c r="AE216" s="506"/>
      <c r="AF216" s="506"/>
      <c r="AG216" s="506"/>
      <c r="AH216" s="506"/>
      <c r="AI216" s="506"/>
      <c r="AJ216" s="506"/>
      <c r="AK216" s="529"/>
      <c r="AL216" s="92"/>
    </row>
    <row r="217" ht="15.75" customHeight="1">
      <c r="A217" s="565"/>
      <c r="B217" s="695"/>
      <c r="C217" s="626"/>
      <c r="D217" s="695"/>
      <c r="E217" s="626"/>
      <c r="F217" s="695"/>
      <c r="G217" s="308"/>
      <c r="H217" s="246"/>
      <c r="I217" s="626"/>
      <c r="J217" s="337"/>
      <c r="K217" s="418"/>
      <c r="L217" s="280"/>
      <c r="M217" s="380"/>
      <c r="N217" s="647"/>
      <c r="O217" s="695"/>
      <c r="P217" s="626"/>
      <c r="Q217" s="580"/>
      <c r="R217" s="536"/>
      <c r="S217" s="308"/>
      <c r="T217" s="420"/>
      <c r="U217" s="626"/>
      <c r="V217" s="661"/>
      <c r="W217" s="626"/>
      <c r="X217" s="580"/>
      <c r="Y217" s="375"/>
      <c r="Z217" s="375"/>
      <c r="AA217" s="308"/>
      <c r="AB217" s="275"/>
      <c r="AC217" s="506"/>
      <c r="AD217" s="506"/>
      <c r="AE217" s="506"/>
      <c r="AF217" s="506"/>
      <c r="AG217" s="506"/>
      <c r="AH217" s="506"/>
      <c r="AI217" s="506"/>
      <c r="AJ217" s="506"/>
      <c r="AK217" s="529"/>
      <c r="AL217" s="92"/>
    </row>
    <row r="218" ht="15.75" customHeight="1">
      <c r="A218" s="565"/>
      <c r="B218" s="695"/>
      <c r="C218" s="626"/>
      <c r="D218" s="695"/>
      <c r="E218" s="626"/>
      <c r="F218" s="695"/>
      <c r="G218" s="308"/>
      <c r="H218" s="246"/>
      <c r="I218" s="626"/>
      <c r="J218" s="337"/>
      <c r="K218" s="418"/>
      <c r="L218" s="280"/>
      <c r="M218" s="380"/>
      <c r="N218" s="647"/>
      <c r="O218" s="695"/>
      <c r="P218" s="626"/>
      <c r="Q218" s="580"/>
      <c r="R218" s="536"/>
      <c r="S218" s="308"/>
      <c r="T218" s="420"/>
      <c r="U218" s="626"/>
      <c r="V218" s="661"/>
      <c r="W218" s="626"/>
      <c r="X218" s="580"/>
      <c r="Y218" s="375"/>
      <c r="Z218" s="375"/>
      <c r="AA218" s="308"/>
      <c r="AB218" s="275"/>
      <c r="AC218" s="506"/>
      <c r="AD218" s="506"/>
      <c r="AE218" s="506"/>
      <c r="AF218" s="506"/>
      <c r="AG218" s="506"/>
      <c r="AH218" s="506"/>
      <c r="AI218" s="506"/>
      <c r="AJ218" s="506"/>
      <c r="AK218" s="529"/>
      <c r="AL218" s="92"/>
    </row>
    <row r="219" ht="15.75" customHeight="1">
      <c r="A219" s="565"/>
      <c r="B219" s="695"/>
      <c r="C219" s="626"/>
      <c r="D219" s="695"/>
      <c r="E219" s="626"/>
      <c r="F219" s="695"/>
      <c r="G219" s="308"/>
      <c r="H219" s="246"/>
      <c r="I219" s="626"/>
      <c r="J219" s="337"/>
      <c r="K219" s="418"/>
      <c r="L219" s="280"/>
      <c r="M219" s="380"/>
      <c r="N219" s="647"/>
      <c r="O219" s="695"/>
      <c r="P219" s="626"/>
      <c r="Q219" s="580"/>
      <c r="R219" s="536"/>
      <c r="S219" s="308"/>
      <c r="T219" s="420"/>
      <c r="U219" s="626"/>
      <c r="V219" s="661"/>
      <c r="W219" s="626"/>
      <c r="X219" s="580"/>
      <c r="Y219" s="375"/>
      <c r="Z219" s="375"/>
      <c r="AA219" s="308"/>
      <c r="AB219" s="275"/>
      <c r="AC219" s="506"/>
      <c r="AD219" s="506"/>
      <c r="AE219" s="506"/>
      <c r="AF219" s="506"/>
      <c r="AG219" s="506"/>
      <c r="AH219" s="506"/>
      <c r="AI219" s="506"/>
      <c r="AJ219" s="506"/>
      <c r="AK219" s="529"/>
      <c r="AL219" s="92"/>
    </row>
    <row r="220" ht="15.75" customHeight="1">
      <c r="A220" s="565"/>
      <c r="B220" s="695"/>
      <c r="C220" s="626"/>
      <c r="D220" s="695"/>
      <c r="E220" s="626"/>
      <c r="F220" s="695"/>
      <c r="G220" s="308"/>
      <c r="H220" s="246"/>
      <c r="I220" s="626"/>
      <c r="J220" s="337"/>
      <c r="K220" s="418"/>
      <c r="L220" s="280"/>
      <c r="M220" s="380"/>
      <c r="N220" s="647"/>
      <c r="O220" s="695"/>
      <c r="P220" s="626"/>
      <c r="Q220" s="580"/>
      <c r="R220" s="536"/>
      <c r="S220" s="308"/>
      <c r="T220" s="420"/>
      <c r="U220" s="626"/>
      <c r="V220" s="661"/>
      <c r="W220" s="626"/>
      <c r="X220" s="580"/>
      <c r="Y220" s="375"/>
      <c r="Z220" s="375"/>
      <c r="AA220" s="308"/>
      <c r="AB220" s="275"/>
      <c r="AC220" s="506"/>
      <c r="AD220" s="506"/>
      <c r="AE220" s="506"/>
      <c r="AF220" s="506"/>
      <c r="AG220" s="506"/>
      <c r="AH220" s="506"/>
      <c r="AI220" s="506"/>
      <c r="AJ220" s="506"/>
      <c r="AK220" s="529"/>
      <c r="AL220" s="92"/>
    </row>
    <row r="221" ht="15.75" customHeight="1">
      <c r="A221" s="565"/>
      <c r="B221" s="695"/>
      <c r="C221" s="626"/>
      <c r="D221" s="695"/>
      <c r="E221" s="626"/>
      <c r="F221" s="695"/>
      <c r="G221" s="308"/>
      <c r="H221" s="246"/>
      <c r="I221" s="626"/>
      <c r="J221" s="337"/>
      <c r="K221" s="418"/>
      <c r="L221" s="280"/>
      <c r="M221" s="380"/>
      <c r="N221" s="647"/>
      <c r="O221" s="695"/>
      <c r="P221" s="626"/>
      <c r="Q221" s="580"/>
      <c r="R221" s="536"/>
      <c r="S221" s="308"/>
      <c r="T221" s="420"/>
      <c r="U221" s="626"/>
      <c r="V221" s="661"/>
      <c r="W221" s="626"/>
      <c r="X221" s="580"/>
      <c r="Y221" s="375"/>
      <c r="Z221" s="375"/>
      <c r="AA221" s="308"/>
      <c r="AB221" s="275"/>
      <c r="AC221" s="506"/>
      <c r="AD221" s="506"/>
      <c r="AE221" s="506"/>
      <c r="AF221" s="506"/>
      <c r="AG221" s="506"/>
      <c r="AH221" s="506"/>
      <c r="AI221" s="506"/>
      <c r="AJ221" s="506"/>
      <c r="AK221" s="529"/>
      <c r="AL221" s="92"/>
    </row>
    <row r="222" ht="15.75" customHeight="1">
      <c r="A222" s="565"/>
      <c r="B222" s="695"/>
      <c r="C222" s="626"/>
      <c r="D222" s="695"/>
      <c r="E222" s="626"/>
      <c r="F222" s="695"/>
      <c r="G222" s="308"/>
      <c r="H222" s="246"/>
      <c r="I222" s="626"/>
      <c r="J222" s="337"/>
      <c r="K222" s="418"/>
      <c r="L222" s="280"/>
      <c r="M222" s="380"/>
      <c r="N222" s="647"/>
      <c r="O222" s="695"/>
      <c r="P222" s="626"/>
      <c r="Q222" s="580"/>
      <c r="R222" s="536"/>
      <c r="S222" s="308"/>
      <c r="T222" s="420"/>
      <c r="U222" s="626"/>
      <c r="V222" s="661"/>
      <c r="W222" s="626"/>
      <c r="X222" s="580"/>
      <c r="Y222" s="375"/>
      <c r="Z222" s="375"/>
      <c r="AA222" s="308"/>
      <c r="AB222" s="275"/>
      <c r="AC222" s="506"/>
      <c r="AD222" s="506"/>
      <c r="AE222" s="506"/>
      <c r="AF222" s="506"/>
      <c r="AG222" s="506"/>
      <c r="AH222" s="506"/>
      <c r="AI222" s="506"/>
      <c r="AJ222" s="506"/>
      <c r="AK222" s="529"/>
      <c r="AL222" s="92"/>
    </row>
    <row r="223" ht="15.75" customHeight="1">
      <c r="A223" s="565"/>
      <c r="B223" s="695"/>
      <c r="C223" s="626"/>
      <c r="D223" s="695"/>
      <c r="E223" s="626"/>
      <c r="F223" s="695"/>
      <c r="G223" s="308"/>
      <c r="H223" s="246"/>
      <c r="I223" s="626"/>
      <c r="J223" s="337"/>
      <c r="K223" s="418"/>
      <c r="L223" s="280"/>
      <c r="M223" s="380"/>
      <c r="N223" s="647"/>
      <c r="O223" s="695"/>
      <c r="P223" s="626"/>
      <c r="Q223" s="580"/>
      <c r="R223" s="536"/>
      <c r="S223" s="308"/>
      <c r="T223" s="420"/>
      <c r="U223" s="626"/>
      <c r="V223" s="661"/>
      <c r="W223" s="626"/>
      <c r="X223" s="580"/>
      <c r="Y223" s="375"/>
      <c r="Z223" s="375"/>
      <c r="AA223" s="308"/>
      <c r="AB223" s="275"/>
      <c r="AC223" s="506"/>
      <c r="AD223" s="506"/>
      <c r="AE223" s="506"/>
      <c r="AF223" s="506"/>
      <c r="AG223" s="506"/>
      <c r="AH223" s="506"/>
      <c r="AI223" s="506"/>
      <c r="AJ223" s="506"/>
      <c r="AK223" s="529"/>
      <c r="AL223" s="92"/>
    </row>
    <row r="224" ht="15.75" customHeight="1">
      <c r="A224" s="565"/>
      <c r="B224" s="695"/>
      <c r="C224" s="626"/>
      <c r="D224" s="695"/>
      <c r="E224" s="626"/>
      <c r="F224" s="695"/>
      <c r="G224" s="308"/>
      <c r="H224" s="246"/>
      <c r="I224" s="626"/>
      <c r="J224" s="337"/>
      <c r="K224" s="418"/>
      <c r="L224" s="280"/>
      <c r="M224" s="380"/>
      <c r="N224" s="647"/>
      <c r="O224" s="695"/>
      <c r="P224" s="626"/>
      <c r="Q224" s="580"/>
      <c r="R224" s="536"/>
      <c r="S224" s="308"/>
      <c r="T224" s="420"/>
      <c r="U224" s="626"/>
      <c r="V224" s="661"/>
      <c r="W224" s="626"/>
      <c r="X224" s="580"/>
      <c r="Y224" s="375"/>
      <c r="Z224" s="375"/>
      <c r="AA224" s="308"/>
      <c r="AB224" s="275"/>
      <c r="AC224" s="506"/>
      <c r="AD224" s="506"/>
      <c r="AE224" s="506"/>
      <c r="AF224" s="506"/>
      <c r="AG224" s="506"/>
      <c r="AH224" s="506"/>
      <c r="AI224" s="506"/>
      <c r="AJ224" s="506"/>
      <c r="AK224" s="529"/>
      <c r="AL224" s="92"/>
    </row>
    <row r="225" ht="15.75" customHeight="1">
      <c r="A225" s="565"/>
      <c r="B225" s="695"/>
      <c r="C225" s="626"/>
      <c r="D225" s="695"/>
      <c r="E225" s="626"/>
      <c r="F225" s="695"/>
      <c r="G225" s="308"/>
      <c r="H225" s="246"/>
      <c r="I225" s="626"/>
      <c r="J225" s="337"/>
      <c r="K225" s="418"/>
      <c r="L225" s="280"/>
      <c r="M225" s="380"/>
      <c r="N225" s="647"/>
      <c r="O225" s="695"/>
      <c r="P225" s="626"/>
      <c r="Q225" s="580"/>
      <c r="R225" s="536"/>
      <c r="S225" s="308"/>
      <c r="T225" s="420"/>
      <c r="U225" s="626"/>
      <c r="V225" s="661"/>
      <c r="W225" s="626"/>
      <c r="X225" s="580"/>
      <c r="Y225" s="375"/>
      <c r="Z225" s="375"/>
      <c r="AA225" s="308"/>
      <c r="AB225" s="275"/>
      <c r="AC225" s="506"/>
      <c r="AD225" s="506"/>
      <c r="AE225" s="506"/>
      <c r="AF225" s="506"/>
      <c r="AG225" s="506"/>
      <c r="AH225" s="506"/>
      <c r="AI225" s="506"/>
      <c r="AJ225" s="506"/>
      <c r="AK225" s="529"/>
      <c r="AL225" s="92"/>
    </row>
    <row r="226" ht="15.75" customHeight="1">
      <c r="A226" s="565"/>
      <c r="B226" s="695"/>
      <c r="C226" s="626"/>
      <c r="D226" s="695"/>
      <c r="E226" s="626"/>
      <c r="F226" s="695"/>
      <c r="G226" s="308"/>
      <c r="H226" s="246"/>
      <c r="I226" s="626"/>
      <c r="J226" s="337"/>
      <c r="K226" s="418"/>
      <c r="L226" s="280"/>
      <c r="M226" s="380"/>
      <c r="N226" s="647"/>
      <c r="O226" s="695"/>
      <c r="P226" s="626"/>
      <c r="Q226" s="580"/>
      <c r="R226" s="536"/>
      <c r="S226" s="308"/>
      <c r="T226" s="420"/>
      <c r="U226" s="626"/>
      <c r="V226" s="661"/>
      <c r="W226" s="626"/>
      <c r="X226" s="580"/>
      <c r="Y226" s="375"/>
      <c r="Z226" s="375"/>
      <c r="AA226" s="308"/>
      <c r="AB226" s="275"/>
      <c r="AC226" s="506"/>
      <c r="AD226" s="506"/>
      <c r="AE226" s="506"/>
      <c r="AF226" s="506"/>
      <c r="AG226" s="506"/>
      <c r="AH226" s="506"/>
      <c r="AI226" s="506"/>
      <c r="AJ226" s="506"/>
      <c r="AK226" s="529"/>
      <c r="AL226" s="92"/>
    </row>
    <row r="227" ht="15.75" customHeight="1">
      <c r="A227" s="565"/>
      <c r="B227" s="695"/>
      <c r="C227" s="626"/>
      <c r="D227" s="695"/>
      <c r="E227" s="626"/>
      <c r="F227" s="695"/>
      <c r="G227" s="308"/>
      <c r="H227" s="246"/>
      <c r="I227" s="626"/>
      <c r="J227" s="337"/>
      <c r="K227" s="418"/>
      <c r="L227" s="280"/>
      <c r="M227" s="380"/>
      <c r="N227" s="647"/>
      <c r="O227" s="695"/>
      <c r="P227" s="626"/>
      <c r="Q227" s="580"/>
      <c r="R227" s="536"/>
      <c r="S227" s="308"/>
      <c r="T227" s="420"/>
      <c r="U227" s="626"/>
      <c r="V227" s="661"/>
      <c r="W227" s="626"/>
      <c r="X227" s="580"/>
      <c r="Y227" s="375"/>
      <c r="Z227" s="375"/>
      <c r="AA227" s="308"/>
      <c r="AB227" s="275"/>
      <c r="AC227" s="506"/>
      <c r="AD227" s="506"/>
      <c r="AE227" s="506"/>
      <c r="AF227" s="506"/>
      <c r="AG227" s="506"/>
      <c r="AH227" s="506"/>
      <c r="AI227" s="506"/>
      <c r="AJ227" s="506"/>
      <c r="AK227" s="529"/>
      <c r="AL227" s="92"/>
    </row>
    <row r="228" ht="15.75" customHeight="1">
      <c r="A228" s="565"/>
      <c r="B228" s="695"/>
      <c r="C228" s="626"/>
      <c r="D228" s="695"/>
      <c r="E228" s="626"/>
      <c r="F228" s="695"/>
      <c r="G228" s="308"/>
      <c r="H228" s="246"/>
      <c r="I228" s="626"/>
      <c r="J228" s="337"/>
      <c r="K228" s="418"/>
      <c r="L228" s="280"/>
      <c r="M228" s="380"/>
      <c r="N228" s="647"/>
      <c r="O228" s="695"/>
      <c r="P228" s="626"/>
      <c r="Q228" s="580"/>
      <c r="R228" s="536"/>
      <c r="S228" s="308"/>
      <c r="T228" s="420"/>
      <c r="U228" s="626"/>
      <c r="V228" s="661"/>
      <c r="W228" s="626"/>
      <c r="X228" s="580"/>
      <c r="Y228" s="375"/>
      <c r="Z228" s="375"/>
      <c r="AA228" s="308"/>
      <c r="AB228" s="275"/>
      <c r="AC228" s="506"/>
      <c r="AD228" s="506"/>
      <c r="AE228" s="506"/>
      <c r="AF228" s="506"/>
      <c r="AG228" s="506"/>
      <c r="AH228" s="506"/>
      <c r="AI228" s="506"/>
      <c r="AJ228" s="506"/>
      <c r="AK228" s="529"/>
      <c r="AL228" s="92"/>
    </row>
    <row r="229" ht="15.75" customHeight="1">
      <c r="A229" s="565"/>
      <c r="B229" s="695"/>
      <c r="C229" s="626"/>
      <c r="D229" s="695"/>
      <c r="E229" s="626"/>
      <c r="F229" s="695"/>
      <c r="G229" s="308"/>
      <c r="H229" s="246"/>
      <c r="I229" s="626"/>
      <c r="J229" s="337"/>
      <c r="K229" s="418"/>
      <c r="L229" s="280"/>
      <c r="M229" s="380"/>
      <c r="N229" s="647"/>
      <c r="O229" s="695"/>
      <c r="P229" s="626"/>
      <c r="Q229" s="580"/>
      <c r="R229" s="536"/>
      <c r="S229" s="308"/>
      <c r="T229" s="420"/>
      <c r="U229" s="626"/>
      <c r="V229" s="661"/>
      <c r="W229" s="626"/>
      <c r="X229" s="580"/>
      <c r="Y229" s="375"/>
      <c r="Z229" s="375"/>
      <c r="AA229" s="308"/>
      <c r="AB229" s="275"/>
      <c r="AC229" s="506"/>
      <c r="AD229" s="506"/>
      <c r="AE229" s="506"/>
      <c r="AF229" s="506"/>
      <c r="AG229" s="506"/>
      <c r="AH229" s="506"/>
      <c r="AI229" s="506"/>
      <c r="AJ229" s="506"/>
      <c r="AK229" s="529"/>
      <c r="AL229" s="92"/>
    </row>
    <row r="230" ht="15.75" customHeight="1">
      <c r="A230" s="565"/>
      <c r="B230" s="695"/>
      <c r="C230" s="626"/>
      <c r="D230" s="695"/>
      <c r="E230" s="626"/>
      <c r="F230" s="695"/>
      <c r="G230" s="308"/>
      <c r="H230" s="246"/>
      <c r="I230" s="626"/>
      <c r="J230" s="337"/>
      <c r="K230" s="418"/>
      <c r="L230" s="280"/>
      <c r="M230" s="380"/>
      <c r="N230" s="647"/>
      <c r="O230" s="695"/>
      <c r="P230" s="626"/>
      <c r="Q230" s="580"/>
      <c r="R230" s="536"/>
      <c r="S230" s="308"/>
      <c r="T230" s="420"/>
      <c r="U230" s="626"/>
      <c r="V230" s="661"/>
      <c r="W230" s="626"/>
      <c r="X230" s="580"/>
      <c r="Y230" s="375"/>
      <c r="Z230" s="375"/>
      <c r="AA230" s="308"/>
      <c r="AB230" s="275"/>
      <c r="AC230" s="506"/>
      <c r="AD230" s="506"/>
      <c r="AE230" s="506"/>
      <c r="AF230" s="506"/>
      <c r="AG230" s="506"/>
      <c r="AH230" s="506"/>
      <c r="AI230" s="506"/>
      <c r="AJ230" s="506"/>
      <c r="AK230" s="529"/>
      <c r="AL230" s="92"/>
    </row>
    <row r="231" ht="15.75" customHeight="1">
      <c r="A231" s="565"/>
      <c r="B231" s="695"/>
      <c r="C231" s="626"/>
      <c r="D231" s="695"/>
      <c r="E231" s="626"/>
      <c r="F231" s="695"/>
      <c r="G231" s="308"/>
      <c r="H231" s="246"/>
      <c r="I231" s="626"/>
      <c r="J231" s="337"/>
      <c r="K231" s="418"/>
      <c r="L231" s="280"/>
      <c r="M231" s="380"/>
      <c r="N231" s="647"/>
      <c r="O231" s="695"/>
      <c r="P231" s="626"/>
      <c r="Q231" s="580"/>
      <c r="R231" s="536"/>
      <c r="S231" s="308"/>
      <c r="T231" s="420"/>
      <c r="U231" s="626"/>
      <c r="V231" s="661"/>
      <c r="W231" s="626"/>
      <c r="X231" s="580"/>
      <c r="Y231" s="375"/>
      <c r="Z231" s="375"/>
      <c r="AA231" s="308"/>
      <c r="AB231" s="275"/>
      <c r="AC231" s="506"/>
      <c r="AD231" s="506"/>
      <c r="AE231" s="506"/>
      <c r="AF231" s="506"/>
      <c r="AG231" s="506"/>
      <c r="AH231" s="506"/>
      <c r="AI231" s="506"/>
      <c r="AJ231" s="506"/>
      <c r="AK231" s="529"/>
      <c r="AL231" s="92"/>
    </row>
    <row r="232" ht="15.75" customHeight="1">
      <c r="A232" s="565"/>
      <c r="B232" s="695"/>
      <c r="C232" s="626"/>
      <c r="D232" s="695"/>
      <c r="E232" s="626"/>
      <c r="F232" s="695"/>
      <c r="G232" s="308"/>
      <c r="H232" s="246"/>
      <c r="I232" s="626"/>
      <c r="J232" s="337"/>
      <c r="K232" s="418"/>
      <c r="L232" s="280"/>
      <c r="M232" s="380"/>
      <c r="N232" s="647"/>
      <c r="O232" s="695"/>
      <c r="P232" s="626"/>
      <c r="Q232" s="580"/>
      <c r="R232" s="536"/>
      <c r="S232" s="308"/>
      <c r="T232" s="420"/>
      <c r="U232" s="626"/>
      <c r="V232" s="661"/>
      <c r="W232" s="626"/>
      <c r="X232" s="580"/>
      <c r="Y232" s="375"/>
      <c r="Z232" s="375"/>
      <c r="AA232" s="308"/>
      <c r="AB232" s="275"/>
      <c r="AC232" s="506"/>
      <c r="AD232" s="506"/>
      <c r="AE232" s="506"/>
      <c r="AF232" s="506"/>
      <c r="AG232" s="506"/>
      <c r="AH232" s="506"/>
      <c r="AI232" s="506"/>
      <c r="AJ232" s="506"/>
      <c r="AK232" s="529"/>
      <c r="AL232" s="92"/>
    </row>
    <row r="233" ht="15.75" customHeight="1">
      <c r="A233" s="565"/>
      <c r="B233" s="695"/>
      <c r="C233" s="626"/>
      <c r="D233" s="695"/>
      <c r="E233" s="626"/>
      <c r="F233" s="695"/>
      <c r="G233" s="308"/>
      <c r="H233" s="246"/>
      <c r="I233" s="626"/>
      <c r="J233" s="337"/>
      <c r="K233" s="418"/>
      <c r="L233" s="280"/>
      <c r="M233" s="380"/>
      <c r="N233" s="647"/>
      <c r="O233" s="695"/>
      <c r="P233" s="626"/>
      <c r="Q233" s="580"/>
      <c r="R233" s="536"/>
      <c r="S233" s="308"/>
      <c r="T233" s="420"/>
      <c r="U233" s="626"/>
      <c r="V233" s="661"/>
      <c r="W233" s="626"/>
      <c r="X233" s="580"/>
      <c r="Y233" s="375"/>
      <c r="Z233" s="375"/>
      <c r="AA233" s="308"/>
      <c r="AB233" s="275"/>
      <c r="AC233" s="506"/>
      <c r="AD233" s="506"/>
      <c r="AE233" s="506"/>
      <c r="AF233" s="506"/>
      <c r="AG233" s="506"/>
      <c r="AH233" s="506"/>
      <c r="AI233" s="506"/>
      <c r="AJ233" s="506"/>
      <c r="AK233" s="529"/>
      <c r="AL233" s="92"/>
    </row>
    <row r="234" ht="15.75" customHeight="1">
      <c r="A234" s="565"/>
      <c r="B234" s="695"/>
      <c r="C234" s="626"/>
      <c r="D234" s="695"/>
      <c r="E234" s="626"/>
      <c r="F234" s="695"/>
      <c r="G234" s="308"/>
      <c r="H234" s="246"/>
      <c r="I234" s="626"/>
      <c r="J234" s="337"/>
      <c r="K234" s="418"/>
      <c r="L234" s="280"/>
      <c r="M234" s="380"/>
      <c r="N234" s="647"/>
      <c r="O234" s="695"/>
      <c r="P234" s="626"/>
      <c r="Q234" s="580"/>
      <c r="R234" s="536"/>
      <c r="S234" s="308"/>
      <c r="T234" s="420"/>
      <c r="U234" s="626"/>
      <c r="V234" s="661"/>
      <c r="W234" s="626"/>
      <c r="X234" s="580"/>
      <c r="Y234" s="375"/>
      <c r="Z234" s="375"/>
      <c r="AA234" s="308"/>
      <c r="AB234" s="275"/>
      <c r="AC234" s="506"/>
      <c r="AD234" s="506"/>
      <c r="AE234" s="506"/>
      <c r="AF234" s="506"/>
      <c r="AG234" s="506"/>
      <c r="AH234" s="506"/>
      <c r="AI234" s="506"/>
      <c r="AJ234" s="506"/>
      <c r="AK234" s="529"/>
      <c r="AL234" s="92"/>
    </row>
    <row r="235" ht="15.75" customHeight="1">
      <c r="A235" s="565"/>
      <c r="B235" s="695"/>
      <c r="C235" s="626"/>
      <c r="D235" s="695"/>
      <c r="E235" s="626"/>
      <c r="F235" s="695"/>
      <c r="G235" s="308"/>
      <c r="H235" s="246"/>
      <c r="I235" s="626"/>
      <c r="J235" s="337"/>
      <c r="K235" s="418"/>
      <c r="L235" s="280"/>
      <c r="M235" s="380"/>
      <c r="N235" s="647"/>
      <c r="O235" s="695"/>
      <c r="P235" s="626"/>
      <c r="Q235" s="580"/>
      <c r="R235" s="536"/>
      <c r="S235" s="308"/>
      <c r="T235" s="420"/>
      <c r="U235" s="626"/>
      <c r="V235" s="661"/>
      <c r="W235" s="626"/>
      <c r="X235" s="580"/>
      <c r="Y235" s="375"/>
      <c r="Z235" s="375"/>
      <c r="AA235" s="308"/>
      <c r="AB235" s="275"/>
      <c r="AC235" s="506"/>
      <c r="AD235" s="506"/>
      <c r="AE235" s="506"/>
      <c r="AF235" s="506"/>
      <c r="AG235" s="506"/>
      <c r="AH235" s="506"/>
      <c r="AI235" s="506"/>
      <c r="AJ235" s="506"/>
      <c r="AK235" s="529"/>
      <c r="AL235" s="92"/>
    </row>
    <row r="236" ht="15.75" customHeight="1">
      <c r="A236" s="565"/>
      <c r="B236" s="695"/>
      <c r="C236" s="626"/>
      <c r="D236" s="695"/>
      <c r="E236" s="626"/>
      <c r="F236" s="695"/>
      <c r="G236" s="308"/>
      <c r="H236" s="246"/>
      <c r="I236" s="626"/>
      <c r="J236" s="337"/>
      <c r="K236" s="418"/>
      <c r="L236" s="280"/>
      <c r="M236" s="380"/>
      <c r="N236" s="647"/>
      <c r="O236" s="695"/>
      <c r="P236" s="626"/>
      <c r="Q236" s="580"/>
      <c r="R236" s="536"/>
      <c r="S236" s="308"/>
      <c r="T236" s="420"/>
      <c r="U236" s="626"/>
      <c r="V236" s="661"/>
      <c r="W236" s="626"/>
      <c r="X236" s="580"/>
      <c r="Y236" s="375"/>
      <c r="Z236" s="375"/>
      <c r="AA236" s="308"/>
      <c r="AB236" s="275"/>
      <c r="AC236" s="506"/>
      <c r="AD236" s="506"/>
      <c r="AE236" s="506"/>
      <c r="AF236" s="506"/>
      <c r="AG236" s="506"/>
      <c r="AH236" s="506"/>
      <c r="AI236" s="506"/>
      <c r="AJ236" s="506"/>
      <c r="AK236" s="529"/>
      <c r="AL236" s="92"/>
    </row>
    <row r="237" ht="15.75" customHeight="1">
      <c r="A237" s="565"/>
      <c r="B237" s="695"/>
      <c r="C237" s="626"/>
      <c r="D237" s="695"/>
      <c r="E237" s="626"/>
      <c r="F237" s="695"/>
      <c r="G237" s="308"/>
      <c r="H237" s="246"/>
      <c r="I237" s="626"/>
      <c r="J237" s="337"/>
      <c r="K237" s="418"/>
      <c r="L237" s="280"/>
      <c r="M237" s="380"/>
      <c r="N237" s="647"/>
      <c r="O237" s="695"/>
      <c r="P237" s="626"/>
      <c r="Q237" s="580"/>
      <c r="R237" s="536"/>
      <c r="S237" s="308"/>
      <c r="T237" s="420"/>
      <c r="U237" s="626"/>
      <c r="V237" s="661"/>
      <c r="W237" s="626"/>
      <c r="X237" s="580"/>
      <c r="Y237" s="375"/>
      <c r="Z237" s="375"/>
      <c r="AA237" s="308"/>
      <c r="AB237" s="275"/>
      <c r="AC237" s="506"/>
      <c r="AD237" s="506"/>
      <c r="AE237" s="506"/>
      <c r="AF237" s="506"/>
      <c r="AG237" s="506"/>
      <c r="AH237" s="506"/>
      <c r="AI237" s="506"/>
      <c r="AJ237" s="506"/>
      <c r="AK237" s="529"/>
      <c r="AL237" s="92"/>
    </row>
    <row r="238" ht="15.75" customHeight="1">
      <c r="A238" s="565"/>
      <c r="B238" s="695"/>
      <c r="C238" s="626"/>
      <c r="D238" s="695"/>
      <c r="E238" s="626"/>
      <c r="F238" s="695"/>
      <c r="G238" s="308"/>
      <c r="H238" s="246"/>
      <c r="I238" s="626"/>
      <c r="J238" s="337"/>
      <c r="K238" s="418"/>
      <c r="L238" s="280"/>
      <c r="M238" s="380"/>
      <c r="N238" s="647"/>
      <c r="O238" s="695"/>
      <c r="P238" s="626"/>
      <c r="Q238" s="580"/>
      <c r="R238" s="536"/>
      <c r="S238" s="308"/>
      <c r="T238" s="420"/>
      <c r="U238" s="626"/>
      <c r="V238" s="661"/>
      <c r="W238" s="626"/>
      <c r="X238" s="580"/>
      <c r="Y238" s="375"/>
      <c r="Z238" s="375"/>
      <c r="AA238" s="308"/>
      <c r="AB238" s="275"/>
      <c r="AC238" s="506"/>
      <c r="AD238" s="506"/>
      <c r="AE238" s="506"/>
      <c r="AF238" s="506"/>
      <c r="AG238" s="506"/>
      <c r="AH238" s="506"/>
      <c r="AI238" s="506"/>
      <c r="AJ238" s="506"/>
      <c r="AK238" s="529"/>
      <c r="AL238" s="92"/>
    </row>
    <row r="239" ht="15.75" customHeight="1">
      <c r="A239" s="565"/>
      <c r="B239" s="695"/>
      <c r="C239" s="626"/>
      <c r="D239" s="695"/>
      <c r="E239" s="626"/>
      <c r="F239" s="695"/>
      <c r="G239" s="308"/>
      <c r="H239" s="246"/>
      <c r="I239" s="626"/>
      <c r="J239" s="337"/>
      <c r="K239" s="418"/>
      <c r="L239" s="280"/>
      <c r="M239" s="380"/>
      <c r="N239" s="647"/>
      <c r="O239" s="695"/>
      <c r="P239" s="626"/>
      <c r="Q239" s="580"/>
      <c r="R239" s="536"/>
      <c r="S239" s="308"/>
      <c r="T239" s="420"/>
      <c r="U239" s="626"/>
      <c r="V239" s="661"/>
      <c r="W239" s="626"/>
      <c r="X239" s="580"/>
      <c r="Y239" s="375"/>
      <c r="Z239" s="375"/>
      <c r="AA239" s="308"/>
      <c r="AB239" s="275"/>
      <c r="AC239" s="506"/>
      <c r="AD239" s="506"/>
      <c r="AE239" s="506"/>
      <c r="AF239" s="506"/>
      <c r="AG239" s="506"/>
      <c r="AH239" s="506"/>
      <c r="AI239" s="506"/>
      <c r="AJ239" s="506"/>
      <c r="AK239" s="529"/>
      <c r="AL239" s="92"/>
    </row>
    <row r="240" ht="15.75" customHeight="1">
      <c r="A240" s="565"/>
      <c r="B240" s="695"/>
      <c r="C240" s="626"/>
      <c r="D240" s="695"/>
      <c r="E240" s="626"/>
      <c r="F240" s="695"/>
      <c r="G240" s="308"/>
      <c r="H240" s="246"/>
      <c r="I240" s="626"/>
      <c r="J240" s="337"/>
      <c r="K240" s="418"/>
      <c r="L240" s="280"/>
      <c r="M240" s="380"/>
      <c r="N240" s="647"/>
      <c r="O240" s="695"/>
      <c r="P240" s="626"/>
      <c r="Q240" s="580"/>
      <c r="R240" s="536"/>
      <c r="S240" s="308"/>
      <c r="T240" s="420"/>
      <c r="U240" s="626"/>
      <c r="V240" s="661"/>
      <c r="W240" s="626"/>
      <c r="X240" s="580"/>
      <c r="Y240" s="375"/>
      <c r="Z240" s="375"/>
      <c r="AA240" s="308"/>
      <c r="AB240" s="275"/>
      <c r="AC240" s="506"/>
      <c r="AD240" s="506"/>
      <c r="AE240" s="506"/>
      <c r="AF240" s="506"/>
      <c r="AG240" s="506"/>
      <c r="AH240" s="506"/>
      <c r="AI240" s="506"/>
      <c r="AJ240" s="506"/>
      <c r="AK240" s="529"/>
      <c r="AL240" s="92"/>
    </row>
    <row r="241" ht="15.75" customHeight="1">
      <c r="A241" s="565"/>
      <c r="B241" s="695"/>
      <c r="C241" s="626"/>
      <c r="D241" s="695"/>
      <c r="E241" s="626"/>
      <c r="F241" s="695"/>
      <c r="G241" s="308"/>
      <c r="H241" s="246"/>
      <c r="I241" s="626"/>
      <c r="J241" s="337"/>
      <c r="K241" s="418"/>
      <c r="L241" s="280"/>
      <c r="M241" s="380"/>
      <c r="N241" s="647"/>
      <c r="O241" s="695"/>
      <c r="P241" s="626"/>
      <c r="Q241" s="580"/>
      <c r="R241" s="536"/>
      <c r="S241" s="308"/>
      <c r="T241" s="420"/>
      <c r="U241" s="626"/>
      <c r="V241" s="661"/>
      <c r="W241" s="626"/>
      <c r="X241" s="580"/>
      <c r="Y241" s="375"/>
      <c r="Z241" s="375"/>
      <c r="AA241" s="308"/>
      <c r="AB241" s="275"/>
      <c r="AC241" s="506"/>
      <c r="AD241" s="506"/>
      <c r="AE241" s="506"/>
      <c r="AF241" s="506"/>
      <c r="AG241" s="506"/>
      <c r="AH241" s="506"/>
      <c r="AI241" s="506"/>
      <c r="AJ241" s="506"/>
      <c r="AK241" s="529"/>
      <c r="AL241" s="92"/>
    </row>
    <row r="242" ht="15.75" customHeight="1">
      <c r="A242" s="565"/>
      <c r="B242" s="695"/>
      <c r="C242" s="626"/>
      <c r="D242" s="695"/>
      <c r="E242" s="626"/>
      <c r="F242" s="695"/>
      <c r="G242" s="308"/>
      <c r="H242" s="246"/>
      <c r="I242" s="626"/>
      <c r="J242" s="337"/>
      <c r="K242" s="418"/>
      <c r="L242" s="280"/>
      <c r="M242" s="380"/>
      <c r="N242" s="647"/>
      <c r="O242" s="695"/>
      <c r="P242" s="626"/>
      <c r="Q242" s="580"/>
      <c r="R242" s="536"/>
      <c r="S242" s="308"/>
      <c r="T242" s="420"/>
      <c r="U242" s="626"/>
      <c r="V242" s="661"/>
      <c r="W242" s="626"/>
      <c r="X242" s="580"/>
      <c r="Y242" s="375"/>
      <c r="Z242" s="375"/>
      <c r="AA242" s="308"/>
      <c r="AB242" s="275"/>
      <c r="AC242" s="506"/>
      <c r="AD242" s="506"/>
      <c r="AE242" s="506"/>
      <c r="AF242" s="506"/>
      <c r="AG242" s="506"/>
      <c r="AH242" s="506"/>
      <c r="AI242" s="506"/>
      <c r="AJ242" s="506"/>
      <c r="AK242" s="529"/>
      <c r="AL242" s="92"/>
    </row>
    <row r="243" ht="15.75" customHeight="1">
      <c r="A243" s="565"/>
      <c r="B243" s="695"/>
      <c r="C243" s="626"/>
      <c r="D243" s="695"/>
      <c r="E243" s="626"/>
      <c r="F243" s="695"/>
      <c r="G243" s="308"/>
      <c r="H243" s="246"/>
      <c r="I243" s="626"/>
      <c r="J243" s="337"/>
      <c r="K243" s="418"/>
      <c r="L243" s="280"/>
      <c r="M243" s="380"/>
      <c r="N243" s="647"/>
      <c r="O243" s="695"/>
      <c r="P243" s="626"/>
      <c r="Q243" s="580"/>
      <c r="R243" s="536"/>
      <c r="S243" s="308"/>
      <c r="T243" s="420"/>
      <c r="U243" s="626"/>
      <c r="V243" s="661"/>
      <c r="W243" s="626"/>
      <c r="X243" s="580"/>
      <c r="Y243" s="375"/>
      <c r="Z243" s="375"/>
      <c r="AA243" s="308"/>
      <c r="AB243" s="275"/>
      <c r="AC243" s="506"/>
      <c r="AD243" s="506"/>
      <c r="AE243" s="506"/>
      <c r="AF243" s="506"/>
      <c r="AG243" s="506"/>
      <c r="AH243" s="506"/>
      <c r="AI243" s="506"/>
      <c r="AJ243" s="506"/>
      <c r="AK243" s="529"/>
      <c r="AL243" s="92"/>
    </row>
    <row r="244" ht="15.75" customHeight="1">
      <c r="A244" s="565"/>
      <c r="B244" s="695"/>
      <c r="C244" s="626"/>
      <c r="D244" s="695"/>
      <c r="E244" s="626"/>
      <c r="F244" s="695"/>
      <c r="G244" s="308"/>
      <c r="H244" s="246"/>
      <c r="I244" s="626"/>
      <c r="J244" s="337"/>
      <c r="K244" s="418"/>
      <c r="L244" s="280"/>
      <c r="M244" s="380"/>
      <c r="N244" s="647"/>
      <c r="O244" s="695"/>
      <c r="P244" s="626"/>
      <c r="Q244" s="580"/>
      <c r="R244" s="536"/>
      <c r="S244" s="308"/>
      <c r="T244" s="420"/>
      <c r="U244" s="626"/>
      <c r="V244" s="661"/>
      <c r="W244" s="626"/>
      <c r="X244" s="580"/>
      <c r="Y244" s="375"/>
      <c r="Z244" s="375"/>
      <c r="AA244" s="308"/>
      <c r="AB244" s="275"/>
      <c r="AC244" s="506"/>
      <c r="AD244" s="506"/>
      <c r="AE244" s="506"/>
      <c r="AF244" s="506"/>
      <c r="AG244" s="506"/>
      <c r="AH244" s="506"/>
      <c r="AI244" s="506"/>
      <c r="AJ244" s="506"/>
      <c r="AK244" s="529"/>
      <c r="AL244" s="92"/>
    </row>
    <row r="245" ht="15.75" customHeight="1">
      <c r="A245" s="565"/>
      <c r="B245" s="695"/>
      <c r="C245" s="626"/>
      <c r="D245" s="695"/>
      <c r="E245" s="626"/>
      <c r="F245" s="695"/>
      <c r="G245" s="308"/>
      <c r="H245" s="246"/>
      <c r="I245" s="626"/>
      <c r="J245" s="337"/>
      <c r="K245" s="418"/>
      <c r="L245" s="280"/>
      <c r="M245" s="380"/>
      <c r="N245" s="647"/>
      <c r="O245" s="695"/>
      <c r="P245" s="626"/>
      <c r="Q245" s="580"/>
      <c r="R245" s="536"/>
      <c r="S245" s="308"/>
      <c r="T245" s="420"/>
      <c r="U245" s="626"/>
      <c r="V245" s="661"/>
      <c r="W245" s="626"/>
      <c r="X245" s="580"/>
      <c r="Y245" s="375"/>
      <c r="Z245" s="375"/>
      <c r="AA245" s="308"/>
      <c r="AB245" s="275"/>
      <c r="AC245" s="506"/>
      <c r="AD245" s="506"/>
      <c r="AE245" s="506"/>
      <c r="AF245" s="506"/>
      <c r="AG245" s="506"/>
      <c r="AH245" s="506"/>
      <c r="AI245" s="506"/>
      <c r="AJ245" s="506"/>
      <c r="AK245" s="529"/>
      <c r="AL245" s="92"/>
    </row>
    <row r="246" ht="15.75" customHeight="1">
      <c r="A246" s="565"/>
      <c r="B246" s="695"/>
      <c r="C246" s="626"/>
      <c r="D246" s="695"/>
      <c r="E246" s="626"/>
      <c r="F246" s="695"/>
      <c r="G246" s="308"/>
      <c r="H246" s="246"/>
      <c r="I246" s="626"/>
      <c r="J246" s="337"/>
      <c r="K246" s="418"/>
      <c r="L246" s="280"/>
      <c r="M246" s="380"/>
      <c r="N246" s="647"/>
      <c r="O246" s="695"/>
      <c r="P246" s="626"/>
      <c r="Q246" s="580"/>
      <c r="R246" s="536"/>
      <c r="S246" s="308"/>
      <c r="T246" s="420"/>
      <c r="U246" s="626"/>
      <c r="V246" s="661"/>
      <c r="W246" s="626"/>
      <c r="X246" s="580"/>
      <c r="Y246" s="375"/>
      <c r="Z246" s="375"/>
      <c r="AA246" s="308"/>
      <c r="AB246" s="275"/>
      <c r="AC246" s="506"/>
      <c r="AD246" s="506"/>
      <c r="AE246" s="506"/>
      <c r="AF246" s="506"/>
      <c r="AG246" s="506"/>
      <c r="AH246" s="506"/>
      <c r="AI246" s="506"/>
      <c r="AJ246" s="506"/>
      <c r="AK246" s="529"/>
      <c r="AL246" s="92"/>
    </row>
    <row r="247" ht="15.75" customHeight="1">
      <c r="A247" s="565"/>
      <c r="B247" s="695"/>
      <c r="C247" s="626"/>
      <c r="D247" s="695"/>
      <c r="E247" s="626"/>
      <c r="F247" s="695"/>
      <c r="G247" s="308"/>
      <c r="H247" s="246"/>
      <c r="I247" s="626"/>
      <c r="J247" s="337"/>
      <c r="K247" s="418"/>
      <c r="L247" s="280"/>
      <c r="M247" s="380"/>
      <c r="N247" s="647"/>
      <c r="O247" s="695"/>
      <c r="P247" s="626"/>
      <c r="Q247" s="580"/>
      <c r="R247" s="536"/>
      <c r="S247" s="308"/>
      <c r="T247" s="420"/>
      <c r="U247" s="626"/>
      <c r="V247" s="661"/>
      <c r="W247" s="626"/>
      <c r="X247" s="580"/>
      <c r="Y247" s="375"/>
      <c r="Z247" s="375"/>
      <c r="AA247" s="308"/>
      <c r="AB247" s="275"/>
      <c r="AC247" s="506"/>
      <c r="AD247" s="506"/>
      <c r="AE247" s="506"/>
      <c r="AF247" s="506"/>
      <c r="AG247" s="506"/>
      <c r="AH247" s="506"/>
      <c r="AI247" s="506"/>
      <c r="AJ247" s="506"/>
      <c r="AK247" s="529"/>
      <c r="AL247" s="92"/>
    </row>
    <row r="248" ht="15.75" customHeight="1">
      <c r="A248" s="565"/>
      <c r="B248" s="695"/>
      <c r="C248" s="626"/>
      <c r="D248" s="695"/>
      <c r="E248" s="626"/>
      <c r="F248" s="695"/>
      <c r="G248" s="308"/>
      <c r="H248" s="246"/>
      <c r="I248" s="626"/>
      <c r="J248" s="337"/>
      <c r="K248" s="418"/>
      <c r="L248" s="280"/>
      <c r="M248" s="380"/>
      <c r="N248" s="647"/>
      <c r="O248" s="695"/>
      <c r="P248" s="626"/>
      <c r="Q248" s="580"/>
      <c r="R248" s="536"/>
      <c r="S248" s="308"/>
      <c r="T248" s="420"/>
      <c r="U248" s="626"/>
      <c r="V248" s="661"/>
      <c r="W248" s="626"/>
      <c r="X248" s="580"/>
      <c r="Y248" s="375"/>
      <c r="Z248" s="375"/>
      <c r="AA248" s="308"/>
      <c r="AB248" s="275"/>
      <c r="AC248" s="506"/>
      <c r="AD248" s="506"/>
      <c r="AE248" s="506"/>
      <c r="AF248" s="506"/>
      <c r="AG248" s="506"/>
      <c r="AH248" s="506"/>
      <c r="AI248" s="506"/>
      <c r="AJ248" s="506"/>
      <c r="AK248" s="529"/>
      <c r="AL248" s="92"/>
    </row>
    <row r="249" ht="15.75" customHeight="1">
      <c r="A249" s="565"/>
      <c r="B249" s="695"/>
      <c r="C249" s="626"/>
      <c r="D249" s="695"/>
      <c r="E249" s="626"/>
      <c r="F249" s="695"/>
      <c r="G249" s="308"/>
      <c r="H249" s="246"/>
      <c r="I249" s="626"/>
      <c r="J249" s="337"/>
      <c r="K249" s="418"/>
      <c r="L249" s="280"/>
      <c r="M249" s="380"/>
      <c r="N249" s="647"/>
      <c r="O249" s="695"/>
      <c r="P249" s="626"/>
      <c r="Q249" s="580"/>
      <c r="R249" s="536"/>
      <c r="S249" s="308"/>
      <c r="T249" s="420"/>
      <c r="U249" s="626"/>
      <c r="V249" s="661"/>
      <c r="W249" s="626"/>
      <c r="X249" s="580"/>
      <c r="Y249" s="375"/>
      <c r="Z249" s="375"/>
      <c r="AA249" s="308"/>
      <c r="AB249" s="275"/>
      <c r="AC249" s="506"/>
      <c r="AD249" s="506"/>
      <c r="AE249" s="506"/>
      <c r="AF249" s="506"/>
      <c r="AG249" s="506"/>
      <c r="AH249" s="506"/>
      <c r="AI249" s="506"/>
      <c r="AJ249" s="506"/>
      <c r="AK249" s="529"/>
      <c r="AL249" s="92"/>
    </row>
    <row r="250" ht="15.75" customHeight="1">
      <c r="A250" s="565"/>
      <c r="B250" s="695"/>
      <c r="C250" s="626"/>
      <c r="D250" s="695"/>
      <c r="E250" s="626"/>
      <c r="F250" s="695"/>
      <c r="G250" s="308"/>
      <c r="H250" s="246"/>
      <c r="I250" s="626"/>
      <c r="J250" s="337"/>
      <c r="K250" s="418"/>
      <c r="L250" s="280"/>
      <c r="M250" s="380"/>
      <c r="N250" s="647"/>
      <c r="O250" s="695"/>
      <c r="P250" s="626"/>
      <c r="Q250" s="580"/>
      <c r="R250" s="536"/>
      <c r="S250" s="308"/>
      <c r="T250" s="420"/>
      <c r="U250" s="626"/>
      <c r="V250" s="661"/>
      <c r="W250" s="626"/>
      <c r="X250" s="580"/>
      <c r="Y250" s="375"/>
      <c r="Z250" s="375"/>
      <c r="AA250" s="308"/>
      <c r="AB250" s="275"/>
      <c r="AC250" s="506"/>
      <c r="AD250" s="506"/>
      <c r="AE250" s="506"/>
      <c r="AF250" s="506"/>
      <c r="AG250" s="506"/>
      <c r="AH250" s="506"/>
      <c r="AI250" s="506"/>
      <c r="AJ250" s="506"/>
      <c r="AK250" s="529"/>
      <c r="AL250" s="92"/>
    </row>
    <row r="251" ht="15.75" customHeight="1">
      <c r="A251" s="565"/>
      <c r="B251" s="695"/>
      <c r="C251" s="626"/>
      <c r="D251" s="695"/>
      <c r="E251" s="626"/>
      <c r="F251" s="695"/>
      <c r="G251" s="308"/>
      <c r="H251" s="246"/>
      <c r="I251" s="626"/>
      <c r="J251" s="337"/>
      <c r="K251" s="418"/>
      <c r="L251" s="280"/>
      <c r="M251" s="380"/>
      <c r="N251" s="647"/>
      <c r="O251" s="695"/>
      <c r="P251" s="626"/>
      <c r="Q251" s="580"/>
      <c r="R251" s="536"/>
      <c r="S251" s="308"/>
      <c r="T251" s="420"/>
      <c r="U251" s="626"/>
      <c r="V251" s="661"/>
      <c r="W251" s="626"/>
      <c r="X251" s="580"/>
      <c r="Y251" s="375"/>
      <c r="Z251" s="375"/>
      <c r="AA251" s="308"/>
      <c r="AB251" s="275"/>
      <c r="AC251" s="506"/>
      <c r="AD251" s="506"/>
      <c r="AE251" s="506"/>
      <c r="AF251" s="506"/>
      <c r="AG251" s="506"/>
      <c r="AH251" s="506"/>
      <c r="AI251" s="506"/>
      <c r="AJ251" s="506"/>
      <c r="AK251" s="529"/>
      <c r="AL251" s="92"/>
    </row>
    <row r="252" ht="15.75" customHeight="1">
      <c r="A252" s="565"/>
      <c r="B252" s="695"/>
      <c r="C252" s="626"/>
      <c r="D252" s="695"/>
      <c r="E252" s="626"/>
      <c r="F252" s="695"/>
      <c r="G252" s="308"/>
      <c r="H252" s="246"/>
      <c r="I252" s="626"/>
      <c r="J252" s="337"/>
      <c r="K252" s="418"/>
      <c r="L252" s="280"/>
      <c r="M252" s="380"/>
      <c r="N252" s="647"/>
      <c r="O252" s="695"/>
      <c r="P252" s="626"/>
      <c r="Q252" s="580"/>
      <c r="R252" s="536"/>
      <c r="S252" s="308"/>
      <c r="T252" s="420"/>
      <c r="U252" s="626"/>
      <c r="V252" s="661"/>
      <c r="W252" s="626"/>
      <c r="X252" s="580"/>
      <c r="Y252" s="375"/>
      <c r="Z252" s="375"/>
      <c r="AA252" s="308"/>
      <c r="AB252" s="275"/>
      <c r="AC252" s="506"/>
      <c r="AD252" s="506"/>
      <c r="AE252" s="506"/>
      <c r="AF252" s="506"/>
      <c r="AG252" s="506"/>
      <c r="AH252" s="506"/>
      <c r="AI252" s="506"/>
      <c r="AJ252" s="506"/>
      <c r="AK252" s="529"/>
      <c r="AL252" s="92"/>
    </row>
    <row r="253" ht="15.75" customHeight="1">
      <c r="A253" s="565"/>
      <c r="B253" s="695"/>
      <c r="C253" s="626"/>
      <c r="D253" s="695"/>
      <c r="E253" s="626"/>
      <c r="F253" s="695"/>
      <c r="G253" s="308"/>
      <c r="H253" s="246"/>
      <c r="I253" s="626"/>
      <c r="J253" s="337"/>
      <c r="K253" s="418"/>
      <c r="L253" s="280"/>
      <c r="M253" s="380"/>
      <c r="N253" s="647"/>
      <c r="O253" s="695"/>
      <c r="P253" s="626"/>
      <c r="Q253" s="580"/>
      <c r="R253" s="536"/>
      <c r="S253" s="308"/>
      <c r="T253" s="420"/>
      <c r="U253" s="626"/>
      <c r="V253" s="661"/>
      <c r="W253" s="626"/>
      <c r="X253" s="580"/>
      <c r="Y253" s="375"/>
      <c r="Z253" s="375"/>
      <c r="AA253" s="308"/>
      <c r="AB253" s="275"/>
      <c r="AC253" s="506"/>
      <c r="AD253" s="506"/>
      <c r="AE253" s="506"/>
      <c r="AF253" s="506"/>
      <c r="AG253" s="506"/>
      <c r="AH253" s="506"/>
      <c r="AI253" s="506"/>
      <c r="AJ253" s="506"/>
      <c r="AK253" s="529"/>
      <c r="AL253" s="92"/>
    </row>
    <row r="254" ht="15.75" customHeight="1">
      <c r="A254" s="565"/>
      <c r="B254" s="695"/>
      <c r="C254" s="626"/>
      <c r="D254" s="695"/>
      <c r="E254" s="626"/>
      <c r="F254" s="695"/>
      <c r="G254" s="308"/>
      <c r="H254" s="246"/>
      <c r="I254" s="626"/>
      <c r="J254" s="337"/>
      <c r="K254" s="418"/>
      <c r="L254" s="280"/>
      <c r="M254" s="380"/>
      <c r="N254" s="647"/>
      <c r="O254" s="695"/>
      <c r="P254" s="626"/>
      <c r="Q254" s="580"/>
      <c r="R254" s="536"/>
      <c r="S254" s="308"/>
      <c r="T254" s="420"/>
      <c r="U254" s="626"/>
      <c r="V254" s="661"/>
      <c r="W254" s="626"/>
      <c r="X254" s="580"/>
      <c r="Y254" s="375"/>
      <c r="Z254" s="375"/>
      <c r="AA254" s="308"/>
      <c r="AB254" s="275"/>
      <c r="AC254" s="506"/>
      <c r="AD254" s="506"/>
      <c r="AE254" s="506"/>
      <c r="AF254" s="506"/>
      <c r="AG254" s="506"/>
      <c r="AH254" s="506"/>
      <c r="AI254" s="506"/>
      <c r="AJ254" s="506"/>
      <c r="AK254" s="529"/>
      <c r="AL254" s="92"/>
    </row>
    <row r="255" ht="15.75" customHeight="1">
      <c r="A255" s="565"/>
      <c r="B255" s="695"/>
      <c r="C255" s="626"/>
      <c r="D255" s="695"/>
      <c r="E255" s="626"/>
      <c r="F255" s="695"/>
      <c r="G255" s="308"/>
      <c r="H255" s="246"/>
      <c r="I255" s="626"/>
      <c r="J255" s="337"/>
      <c r="K255" s="418"/>
      <c r="L255" s="280"/>
      <c r="M255" s="380"/>
      <c r="N255" s="647"/>
      <c r="O255" s="695"/>
      <c r="P255" s="626"/>
      <c r="Q255" s="580"/>
      <c r="R255" s="536"/>
      <c r="S255" s="308"/>
      <c r="T255" s="420"/>
      <c r="U255" s="626"/>
      <c r="V255" s="661"/>
      <c r="W255" s="626"/>
      <c r="X255" s="580"/>
      <c r="Y255" s="375"/>
      <c r="Z255" s="375"/>
      <c r="AA255" s="308"/>
      <c r="AB255" s="275"/>
      <c r="AC255" s="506"/>
      <c r="AD255" s="506"/>
      <c r="AE255" s="506"/>
      <c r="AF255" s="506"/>
      <c r="AG255" s="506"/>
      <c r="AH255" s="506"/>
      <c r="AI255" s="506"/>
      <c r="AJ255" s="506"/>
      <c r="AK255" s="529"/>
      <c r="AL255" s="92"/>
    </row>
    <row r="256" ht="15.75" customHeight="1">
      <c r="A256" s="565"/>
      <c r="B256" s="695"/>
      <c r="C256" s="626"/>
      <c r="D256" s="695"/>
      <c r="E256" s="626"/>
      <c r="F256" s="695"/>
      <c r="G256" s="308"/>
      <c r="H256" s="246"/>
      <c r="I256" s="626"/>
      <c r="J256" s="337"/>
      <c r="K256" s="418"/>
      <c r="L256" s="280"/>
      <c r="M256" s="380"/>
      <c r="N256" s="647"/>
      <c r="O256" s="695"/>
      <c r="P256" s="626"/>
      <c r="Q256" s="580"/>
      <c r="R256" s="536"/>
      <c r="S256" s="308"/>
      <c r="T256" s="420"/>
      <c r="U256" s="626"/>
      <c r="V256" s="661"/>
      <c r="W256" s="626"/>
      <c r="X256" s="580"/>
      <c r="Y256" s="375"/>
      <c r="Z256" s="375"/>
      <c r="AA256" s="308"/>
      <c r="AB256" s="275"/>
      <c r="AC256" s="506"/>
      <c r="AD256" s="506"/>
      <c r="AE256" s="506"/>
      <c r="AF256" s="506"/>
      <c r="AG256" s="506"/>
      <c r="AH256" s="506"/>
      <c r="AI256" s="506"/>
      <c r="AJ256" s="506"/>
      <c r="AK256" s="529"/>
      <c r="AL256" s="92"/>
    </row>
    <row r="257" ht="15.75" customHeight="1">
      <c r="A257" s="565"/>
      <c r="B257" s="695"/>
      <c r="C257" s="626"/>
      <c r="D257" s="695"/>
      <c r="E257" s="626"/>
      <c r="F257" s="695"/>
      <c r="G257" s="308"/>
      <c r="H257" s="246"/>
      <c r="I257" s="626"/>
      <c r="J257" s="337"/>
      <c r="K257" s="418"/>
      <c r="L257" s="280"/>
      <c r="M257" s="380"/>
      <c r="N257" s="647"/>
      <c r="O257" s="695"/>
      <c r="P257" s="626"/>
      <c r="Q257" s="580"/>
      <c r="R257" s="536"/>
      <c r="S257" s="308"/>
      <c r="T257" s="420"/>
      <c r="U257" s="626"/>
      <c r="V257" s="661"/>
      <c r="W257" s="626"/>
      <c r="X257" s="580"/>
      <c r="Y257" s="375"/>
      <c r="Z257" s="375"/>
      <c r="AA257" s="308"/>
      <c r="AB257" s="275"/>
      <c r="AC257" s="506"/>
      <c r="AD257" s="506"/>
      <c r="AE257" s="506"/>
      <c r="AF257" s="506"/>
      <c r="AG257" s="506"/>
      <c r="AH257" s="506"/>
      <c r="AI257" s="506"/>
      <c r="AJ257" s="506"/>
      <c r="AK257" s="529"/>
      <c r="AL257" s="92"/>
    </row>
    <row r="258" ht="15.75" customHeight="1">
      <c r="A258" s="565"/>
      <c r="B258" s="695"/>
      <c r="C258" s="626"/>
      <c r="D258" s="695"/>
      <c r="E258" s="626"/>
      <c r="F258" s="695"/>
      <c r="G258" s="308"/>
      <c r="H258" s="246"/>
      <c r="I258" s="626"/>
      <c r="J258" s="337"/>
      <c r="K258" s="418"/>
      <c r="L258" s="280"/>
      <c r="M258" s="380"/>
      <c r="N258" s="647"/>
      <c r="O258" s="695"/>
      <c r="P258" s="626"/>
      <c r="Q258" s="580"/>
      <c r="R258" s="536"/>
      <c r="S258" s="308"/>
      <c r="T258" s="420"/>
      <c r="U258" s="626"/>
      <c r="V258" s="661"/>
      <c r="W258" s="626"/>
      <c r="X258" s="580"/>
      <c r="Y258" s="375"/>
      <c r="Z258" s="375"/>
      <c r="AA258" s="308"/>
      <c r="AB258" s="275"/>
      <c r="AC258" s="506"/>
      <c r="AD258" s="506"/>
      <c r="AE258" s="506"/>
      <c r="AF258" s="506"/>
      <c r="AG258" s="506"/>
      <c r="AH258" s="506"/>
      <c r="AI258" s="506"/>
      <c r="AJ258" s="506"/>
      <c r="AK258" s="529"/>
      <c r="AL258" s="92"/>
    </row>
    <row r="259" ht="15.75" customHeight="1">
      <c r="A259" s="565"/>
      <c r="B259" s="695"/>
      <c r="C259" s="626"/>
      <c r="D259" s="695"/>
      <c r="E259" s="626"/>
      <c r="F259" s="695"/>
      <c r="G259" s="308"/>
      <c r="H259" s="246"/>
      <c r="I259" s="626"/>
      <c r="J259" s="337"/>
      <c r="K259" s="418"/>
      <c r="L259" s="280"/>
      <c r="M259" s="380"/>
      <c r="N259" s="647"/>
      <c r="O259" s="695"/>
      <c r="P259" s="626"/>
      <c r="Q259" s="580"/>
      <c r="R259" s="536"/>
      <c r="S259" s="308"/>
      <c r="T259" s="420"/>
      <c r="U259" s="626"/>
      <c r="V259" s="661"/>
      <c r="W259" s="626"/>
      <c r="X259" s="580"/>
      <c r="Y259" s="375"/>
      <c r="Z259" s="375"/>
      <c r="AA259" s="308"/>
      <c r="AB259" s="275"/>
      <c r="AC259" s="506"/>
      <c r="AD259" s="506"/>
      <c r="AE259" s="506"/>
      <c r="AF259" s="506"/>
      <c r="AG259" s="506"/>
      <c r="AH259" s="506"/>
      <c r="AI259" s="506"/>
      <c r="AJ259" s="506"/>
      <c r="AK259" s="529"/>
      <c r="AL259" s="92"/>
    </row>
    <row r="260" ht="15.75" customHeight="1">
      <c r="A260" s="565"/>
      <c r="B260" s="695"/>
      <c r="C260" s="626"/>
      <c r="D260" s="695"/>
      <c r="E260" s="626"/>
      <c r="F260" s="695"/>
      <c r="G260" s="308"/>
      <c r="H260" s="246"/>
      <c r="I260" s="626"/>
      <c r="J260" s="337"/>
      <c r="K260" s="418"/>
      <c r="L260" s="280"/>
      <c r="M260" s="380"/>
      <c r="N260" s="647"/>
      <c r="O260" s="695"/>
      <c r="P260" s="626"/>
      <c r="Q260" s="580"/>
      <c r="R260" s="536"/>
      <c r="S260" s="308"/>
      <c r="T260" s="420"/>
      <c r="U260" s="626"/>
      <c r="V260" s="661"/>
      <c r="W260" s="626"/>
      <c r="X260" s="580"/>
      <c r="Y260" s="375"/>
      <c r="Z260" s="375"/>
      <c r="AA260" s="308"/>
      <c r="AB260" s="275"/>
      <c r="AC260" s="506"/>
      <c r="AD260" s="506"/>
      <c r="AE260" s="506"/>
      <c r="AF260" s="506"/>
      <c r="AG260" s="506"/>
      <c r="AH260" s="506"/>
      <c r="AI260" s="506"/>
      <c r="AJ260" s="506"/>
      <c r="AK260" s="529"/>
      <c r="AL260" s="92"/>
    </row>
    <row r="261" ht="15.75" customHeight="1">
      <c r="A261" s="565"/>
      <c r="B261" s="695"/>
      <c r="C261" s="626"/>
      <c r="D261" s="695"/>
      <c r="E261" s="626"/>
      <c r="F261" s="695"/>
      <c r="G261" s="308"/>
      <c r="H261" s="246"/>
      <c r="I261" s="626"/>
      <c r="J261" s="337"/>
      <c r="K261" s="418"/>
      <c r="L261" s="280"/>
      <c r="M261" s="380"/>
      <c r="N261" s="647"/>
      <c r="O261" s="695"/>
      <c r="P261" s="626"/>
      <c r="Q261" s="580"/>
      <c r="R261" s="536"/>
      <c r="S261" s="308"/>
      <c r="T261" s="420"/>
      <c r="U261" s="626"/>
      <c r="V261" s="661"/>
      <c r="W261" s="626"/>
      <c r="X261" s="580"/>
      <c r="Y261" s="375"/>
      <c r="Z261" s="375"/>
      <c r="AA261" s="308"/>
      <c r="AB261" s="275"/>
      <c r="AC261" s="506"/>
      <c r="AD261" s="506"/>
      <c r="AE261" s="506"/>
      <c r="AF261" s="506"/>
      <c r="AG261" s="506"/>
      <c r="AH261" s="506"/>
      <c r="AI261" s="506"/>
      <c r="AJ261" s="506"/>
      <c r="AK261" s="529"/>
      <c r="AL261" s="92"/>
    </row>
    <row r="262" ht="15.75" customHeight="1">
      <c r="A262" s="565"/>
      <c r="B262" s="695"/>
      <c r="C262" s="626"/>
      <c r="D262" s="695"/>
      <c r="E262" s="626"/>
      <c r="F262" s="695"/>
      <c r="G262" s="308"/>
      <c r="H262" s="246"/>
      <c r="I262" s="626"/>
      <c r="J262" s="337"/>
      <c r="K262" s="418"/>
      <c r="L262" s="280"/>
      <c r="M262" s="380"/>
      <c r="N262" s="647"/>
      <c r="O262" s="695"/>
      <c r="P262" s="626"/>
      <c r="Q262" s="580"/>
      <c r="R262" s="536"/>
      <c r="S262" s="308"/>
      <c r="T262" s="420"/>
      <c r="U262" s="626"/>
      <c r="V262" s="661"/>
      <c r="W262" s="626"/>
      <c r="X262" s="580"/>
      <c r="Y262" s="375"/>
      <c r="Z262" s="375"/>
      <c r="AA262" s="308"/>
      <c r="AB262" s="275"/>
      <c r="AC262" s="506"/>
      <c r="AD262" s="506"/>
      <c r="AE262" s="506"/>
      <c r="AF262" s="506"/>
      <c r="AG262" s="506"/>
      <c r="AH262" s="506"/>
      <c r="AI262" s="506"/>
      <c r="AJ262" s="506"/>
      <c r="AK262" s="529"/>
      <c r="AL262" s="92"/>
    </row>
    <row r="263" ht="15.75" customHeight="1">
      <c r="A263" s="565"/>
      <c r="B263" s="695"/>
      <c r="C263" s="626"/>
      <c r="D263" s="695"/>
      <c r="E263" s="626"/>
      <c r="F263" s="695"/>
      <c r="G263" s="308"/>
      <c r="H263" s="246"/>
      <c r="I263" s="626"/>
      <c r="J263" s="337"/>
      <c r="K263" s="418"/>
      <c r="L263" s="280"/>
      <c r="M263" s="380"/>
      <c r="N263" s="647"/>
      <c r="O263" s="695"/>
      <c r="P263" s="626"/>
      <c r="Q263" s="580"/>
      <c r="R263" s="536"/>
      <c r="S263" s="308"/>
      <c r="T263" s="420"/>
      <c r="U263" s="626"/>
      <c r="V263" s="661"/>
      <c r="W263" s="626"/>
      <c r="X263" s="580"/>
      <c r="Y263" s="375"/>
      <c r="Z263" s="375"/>
      <c r="AA263" s="308"/>
      <c r="AB263" s="275"/>
      <c r="AC263" s="506"/>
      <c r="AD263" s="506"/>
      <c r="AE263" s="506"/>
      <c r="AF263" s="506"/>
      <c r="AG263" s="506"/>
      <c r="AH263" s="506"/>
      <c r="AI263" s="506"/>
      <c r="AJ263" s="506"/>
      <c r="AK263" s="529"/>
      <c r="AL263" s="92"/>
    </row>
    <row r="264" ht="15.75" customHeight="1">
      <c r="A264" s="565"/>
      <c r="B264" s="695"/>
      <c r="C264" s="626"/>
      <c r="D264" s="695"/>
      <c r="E264" s="626"/>
      <c r="F264" s="695"/>
      <c r="G264" s="308"/>
      <c r="H264" s="246"/>
      <c r="I264" s="626"/>
      <c r="J264" s="337"/>
      <c r="K264" s="418"/>
      <c r="L264" s="280"/>
      <c r="M264" s="380"/>
      <c r="N264" s="647"/>
      <c r="O264" s="695"/>
      <c r="P264" s="626"/>
      <c r="Q264" s="580"/>
      <c r="R264" s="536"/>
      <c r="S264" s="308"/>
      <c r="T264" s="420"/>
      <c r="U264" s="626"/>
      <c r="V264" s="661"/>
      <c r="W264" s="626"/>
      <c r="X264" s="580"/>
      <c r="Y264" s="375"/>
      <c r="Z264" s="375"/>
      <c r="AA264" s="308"/>
      <c r="AB264" s="275"/>
      <c r="AC264" s="506"/>
      <c r="AD264" s="506"/>
      <c r="AE264" s="506"/>
      <c r="AF264" s="506"/>
      <c r="AG264" s="506"/>
      <c r="AH264" s="506"/>
      <c r="AI264" s="506"/>
      <c r="AJ264" s="506"/>
      <c r="AK264" s="529"/>
      <c r="AL264" s="92"/>
    </row>
    <row r="265" ht="15.75" customHeight="1">
      <c r="A265" s="565"/>
      <c r="B265" s="695"/>
      <c r="C265" s="626"/>
      <c r="D265" s="695"/>
      <c r="E265" s="626"/>
      <c r="F265" s="695"/>
      <c r="G265" s="308"/>
      <c r="H265" s="246"/>
      <c r="I265" s="626"/>
      <c r="J265" s="337"/>
      <c r="K265" s="418"/>
      <c r="L265" s="280"/>
      <c r="M265" s="380"/>
      <c r="N265" s="647"/>
      <c r="O265" s="695"/>
      <c r="P265" s="626"/>
      <c r="Q265" s="580"/>
      <c r="R265" s="536"/>
      <c r="S265" s="308"/>
      <c r="T265" s="420"/>
      <c r="U265" s="626"/>
      <c r="V265" s="661"/>
      <c r="W265" s="626"/>
      <c r="X265" s="580"/>
      <c r="Y265" s="375"/>
      <c r="Z265" s="375"/>
      <c r="AA265" s="308"/>
      <c r="AB265" s="275"/>
      <c r="AC265" s="506"/>
      <c r="AD265" s="506"/>
      <c r="AE265" s="506"/>
      <c r="AF265" s="506"/>
      <c r="AG265" s="506"/>
      <c r="AH265" s="506"/>
      <c r="AI265" s="506"/>
      <c r="AJ265" s="506"/>
      <c r="AK265" s="529"/>
      <c r="AL265" s="92"/>
    </row>
    <row r="266" ht="15.75" customHeight="1">
      <c r="A266" s="565"/>
      <c r="B266" s="695"/>
      <c r="C266" s="626"/>
      <c r="D266" s="695"/>
      <c r="E266" s="626"/>
      <c r="F266" s="695"/>
      <c r="G266" s="308"/>
      <c r="H266" s="246"/>
      <c r="I266" s="626"/>
      <c r="J266" s="337"/>
      <c r="K266" s="418"/>
      <c r="L266" s="280"/>
      <c r="M266" s="380"/>
      <c r="N266" s="647"/>
      <c r="O266" s="695"/>
      <c r="P266" s="626"/>
      <c r="Q266" s="580"/>
      <c r="R266" s="536"/>
      <c r="S266" s="308"/>
      <c r="T266" s="420"/>
      <c r="U266" s="626"/>
      <c r="V266" s="661"/>
      <c r="W266" s="626"/>
      <c r="X266" s="580"/>
      <c r="Y266" s="375"/>
      <c r="Z266" s="375"/>
      <c r="AA266" s="308"/>
      <c r="AB266" s="275"/>
      <c r="AC266" s="506"/>
      <c r="AD266" s="506"/>
      <c r="AE266" s="506"/>
      <c r="AF266" s="506"/>
      <c r="AG266" s="506"/>
      <c r="AH266" s="506"/>
      <c r="AI266" s="506"/>
      <c r="AJ266" s="506"/>
      <c r="AK266" s="529"/>
      <c r="AL266" s="92"/>
    </row>
    <row r="267" ht="15.75" customHeight="1">
      <c r="A267" s="565"/>
      <c r="B267" s="695"/>
      <c r="C267" s="626"/>
      <c r="D267" s="695"/>
      <c r="E267" s="626"/>
      <c r="F267" s="695"/>
      <c r="G267" s="308"/>
      <c r="H267" s="246"/>
      <c r="I267" s="626"/>
      <c r="J267" s="337"/>
      <c r="K267" s="418"/>
      <c r="L267" s="280"/>
      <c r="M267" s="380"/>
      <c r="N267" s="647"/>
      <c r="O267" s="695"/>
      <c r="P267" s="626"/>
      <c r="Q267" s="580"/>
      <c r="R267" s="536"/>
      <c r="S267" s="308"/>
      <c r="T267" s="420"/>
      <c r="U267" s="626"/>
      <c r="V267" s="661"/>
      <c r="W267" s="626"/>
      <c r="X267" s="580"/>
      <c r="Y267" s="375"/>
      <c r="Z267" s="375"/>
      <c r="AA267" s="308"/>
      <c r="AB267" s="275"/>
      <c r="AC267" s="506"/>
      <c r="AD267" s="506"/>
      <c r="AE267" s="506"/>
      <c r="AF267" s="506"/>
      <c r="AG267" s="506"/>
      <c r="AH267" s="506"/>
      <c r="AI267" s="506"/>
      <c r="AJ267" s="506"/>
      <c r="AK267" s="529"/>
      <c r="AL267" s="92"/>
    </row>
    <row r="268" ht="15.75" customHeight="1">
      <c r="A268" s="565"/>
      <c r="B268" s="695"/>
      <c r="C268" s="626"/>
      <c r="D268" s="695"/>
      <c r="E268" s="626"/>
      <c r="F268" s="695"/>
      <c r="G268" s="308"/>
      <c r="H268" s="246"/>
      <c r="I268" s="626"/>
      <c r="J268" s="337"/>
      <c r="K268" s="418"/>
      <c r="L268" s="280"/>
      <c r="M268" s="380"/>
      <c r="N268" s="647"/>
      <c r="O268" s="695"/>
      <c r="P268" s="626"/>
      <c r="Q268" s="580"/>
      <c r="R268" s="536"/>
      <c r="S268" s="308"/>
      <c r="T268" s="420"/>
      <c r="U268" s="626"/>
      <c r="V268" s="661"/>
      <c r="W268" s="626"/>
      <c r="X268" s="580"/>
      <c r="Y268" s="375"/>
      <c r="Z268" s="375"/>
      <c r="AA268" s="308"/>
      <c r="AB268" s="275"/>
      <c r="AC268" s="506"/>
      <c r="AD268" s="506"/>
      <c r="AE268" s="506"/>
      <c r="AF268" s="506"/>
      <c r="AG268" s="506"/>
      <c r="AH268" s="506"/>
      <c r="AI268" s="506"/>
      <c r="AJ268" s="506"/>
      <c r="AK268" s="529"/>
      <c r="AL268" s="92"/>
    </row>
    <row r="269" ht="15.75" customHeight="1">
      <c r="A269" s="565"/>
      <c r="B269" s="695"/>
      <c r="C269" s="626"/>
      <c r="D269" s="695"/>
      <c r="E269" s="626"/>
      <c r="F269" s="695"/>
      <c r="G269" s="308"/>
      <c r="H269" s="246"/>
      <c r="I269" s="626"/>
      <c r="J269" s="337"/>
      <c r="K269" s="418"/>
      <c r="L269" s="280"/>
      <c r="M269" s="380"/>
      <c r="N269" s="647"/>
      <c r="O269" s="695"/>
      <c r="P269" s="626"/>
      <c r="Q269" s="580"/>
      <c r="R269" s="536"/>
      <c r="S269" s="308"/>
      <c r="T269" s="420"/>
      <c r="U269" s="626"/>
      <c r="V269" s="661"/>
      <c r="W269" s="626"/>
      <c r="X269" s="580"/>
      <c r="Y269" s="375"/>
      <c r="Z269" s="375"/>
      <c r="AA269" s="308"/>
      <c r="AB269" s="275"/>
      <c r="AC269" s="506"/>
      <c r="AD269" s="506"/>
      <c r="AE269" s="506"/>
      <c r="AF269" s="506"/>
      <c r="AG269" s="506"/>
      <c r="AH269" s="506"/>
      <c r="AI269" s="506"/>
      <c r="AJ269" s="506"/>
      <c r="AK269" s="529"/>
      <c r="AL269" s="92"/>
    </row>
    <row r="270" ht="15.75" customHeight="1">
      <c r="A270" s="565"/>
      <c r="B270" s="695"/>
      <c r="C270" s="626"/>
      <c r="D270" s="695"/>
      <c r="E270" s="626"/>
      <c r="F270" s="695"/>
      <c r="G270" s="308"/>
      <c r="H270" s="246"/>
      <c r="I270" s="626"/>
      <c r="J270" s="337"/>
      <c r="K270" s="418"/>
      <c r="L270" s="280"/>
      <c r="M270" s="380"/>
      <c r="N270" s="647"/>
      <c r="O270" s="695"/>
      <c r="P270" s="626"/>
      <c r="Q270" s="580"/>
      <c r="R270" s="536"/>
      <c r="S270" s="308"/>
      <c r="T270" s="420"/>
      <c r="U270" s="626"/>
      <c r="V270" s="661"/>
      <c r="W270" s="626"/>
      <c r="X270" s="580"/>
      <c r="Y270" s="375"/>
      <c r="Z270" s="375"/>
      <c r="AA270" s="308"/>
      <c r="AB270" s="275"/>
      <c r="AC270" s="506"/>
      <c r="AD270" s="506"/>
      <c r="AE270" s="506"/>
      <c r="AF270" s="506"/>
      <c r="AG270" s="506"/>
      <c r="AH270" s="506"/>
      <c r="AI270" s="506"/>
      <c r="AJ270" s="506"/>
      <c r="AK270" s="529"/>
      <c r="AL270" s="92"/>
    </row>
    <row r="271" ht="15.75" customHeight="1">
      <c r="A271" s="565"/>
      <c r="B271" s="695"/>
      <c r="C271" s="626"/>
      <c r="D271" s="695"/>
      <c r="E271" s="626"/>
      <c r="F271" s="695"/>
      <c r="G271" s="308"/>
      <c r="H271" s="246"/>
      <c r="I271" s="626"/>
      <c r="J271" s="337"/>
      <c r="K271" s="418"/>
      <c r="L271" s="280"/>
      <c r="M271" s="380"/>
      <c r="N271" s="647"/>
      <c r="O271" s="695"/>
      <c r="P271" s="626"/>
      <c r="Q271" s="580"/>
      <c r="R271" s="536"/>
      <c r="S271" s="308"/>
      <c r="T271" s="420"/>
      <c r="U271" s="626"/>
      <c r="V271" s="661"/>
      <c r="W271" s="626"/>
      <c r="X271" s="580"/>
      <c r="Y271" s="375"/>
      <c r="Z271" s="375"/>
      <c r="AA271" s="308"/>
      <c r="AB271" s="275"/>
      <c r="AC271" s="506"/>
      <c r="AD271" s="506"/>
      <c r="AE271" s="506"/>
      <c r="AF271" s="506"/>
      <c r="AG271" s="506"/>
      <c r="AH271" s="506"/>
      <c r="AI271" s="506"/>
      <c r="AJ271" s="506"/>
      <c r="AK271" s="529"/>
      <c r="AL271" s="92"/>
    </row>
    <row r="272" ht="15.75" customHeight="1">
      <c r="A272" s="565"/>
      <c r="B272" s="695"/>
      <c r="C272" s="626"/>
      <c r="D272" s="695"/>
      <c r="E272" s="626"/>
      <c r="F272" s="695"/>
      <c r="G272" s="308"/>
      <c r="H272" s="246"/>
      <c r="I272" s="626"/>
      <c r="J272" s="337"/>
      <c r="K272" s="418"/>
      <c r="L272" s="280"/>
      <c r="M272" s="380"/>
      <c r="N272" s="647"/>
      <c r="O272" s="695"/>
      <c r="P272" s="626"/>
      <c r="Q272" s="580"/>
      <c r="R272" s="536"/>
      <c r="S272" s="308"/>
      <c r="T272" s="420"/>
      <c r="U272" s="626"/>
      <c r="V272" s="661"/>
      <c r="W272" s="626"/>
      <c r="X272" s="580"/>
      <c r="Y272" s="375"/>
      <c r="Z272" s="375"/>
      <c r="AA272" s="308"/>
      <c r="AB272" s="275"/>
      <c r="AC272" s="506"/>
      <c r="AD272" s="506"/>
      <c r="AE272" s="506"/>
      <c r="AF272" s="506"/>
      <c r="AG272" s="506"/>
      <c r="AH272" s="506"/>
      <c r="AI272" s="506"/>
      <c r="AJ272" s="506"/>
      <c r="AK272" s="529"/>
      <c r="AL272" s="92"/>
    </row>
    <row r="273" ht="15.75" customHeight="1">
      <c r="A273" s="565"/>
      <c r="B273" s="695"/>
      <c r="C273" s="626"/>
      <c r="D273" s="695"/>
      <c r="E273" s="626"/>
      <c r="F273" s="695"/>
      <c r="G273" s="308"/>
      <c r="H273" s="246"/>
      <c r="I273" s="626"/>
      <c r="J273" s="337"/>
      <c r="K273" s="418"/>
      <c r="L273" s="280"/>
      <c r="M273" s="380"/>
      <c r="N273" s="647"/>
      <c r="O273" s="695"/>
      <c r="P273" s="626"/>
      <c r="Q273" s="580"/>
      <c r="R273" s="536"/>
      <c r="S273" s="308"/>
      <c r="T273" s="420"/>
      <c r="U273" s="626"/>
      <c r="V273" s="661"/>
      <c r="W273" s="626"/>
      <c r="X273" s="580"/>
      <c r="Y273" s="375"/>
      <c r="Z273" s="375"/>
      <c r="AA273" s="308"/>
      <c r="AB273" s="275"/>
      <c r="AC273" s="506"/>
      <c r="AD273" s="506"/>
      <c r="AE273" s="506"/>
      <c r="AF273" s="506"/>
      <c r="AG273" s="506"/>
      <c r="AH273" s="506"/>
      <c r="AI273" s="506"/>
      <c r="AJ273" s="506"/>
      <c r="AK273" s="529"/>
      <c r="AL273" s="92"/>
    </row>
    <row r="274" ht="15.75" customHeight="1">
      <c r="A274" s="565"/>
      <c r="B274" s="695"/>
      <c r="C274" s="626"/>
      <c r="D274" s="695"/>
      <c r="E274" s="626"/>
      <c r="F274" s="695"/>
      <c r="G274" s="308"/>
      <c r="H274" s="246"/>
      <c r="I274" s="626"/>
      <c r="J274" s="337"/>
      <c r="K274" s="418"/>
      <c r="L274" s="280"/>
      <c r="M274" s="380"/>
      <c r="N274" s="647"/>
      <c r="O274" s="695"/>
      <c r="P274" s="626"/>
      <c r="Q274" s="580"/>
      <c r="R274" s="536"/>
      <c r="S274" s="308"/>
      <c r="T274" s="420"/>
      <c r="U274" s="626"/>
      <c r="V274" s="661"/>
      <c r="W274" s="626"/>
      <c r="X274" s="580"/>
      <c r="Y274" s="375"/>
      <c r="Z274" s="375"/>
      <c r="AA274" s="308"/>
      <c r="AB274" s="275"/>
      <c r="AC274" s="506"/>
      <c r="AD274" s="506"/>
      <c r="AE274" s="506"/>
      <c r="AF274" s="506"/>
      <c r="AG274" s="506"/>
      <c r="AH274" s="506"/>
      <c r="AI274" s="506"/>
      <c r="AJ274" s="506"/>
      <c r="AK274" s="529"/>
      <c r="AL274" s="92"/>
    </row>
    <row r="275" ht="15.75" customHeight="1">
      <c r="A275" s="565"/>
      <c r="B275" s="695"/>
      <c r="C275" s="626"/>
      <c r="D275" s="695"/>
      <c r="E275" s="626"/>
      <c r="F275" s="695"/>
      <c r="G275" s="308"/>
      <c r="H275" s="246"/>
      <c r="I275" s="626"/>
      <c r="J275" s="337"/>
      <c r="K275" s="418"/>
      <c r="L275" s="280"/>
      <c r="M275" s="380"/>
      <c r="N275" s="647"/>
      <c r="O275" s="695"/>
      <c r="P275" s="626"/>
      <c r="Q275" s="580"/>
      <c r="R275" s="536"/>
      <c r="S275" s="308"/>
      <c r="T275" s="420"/>
      <c r="U275" s="626"/>
      <c r="V275" s="661"/>
      <c r="W275" s="626"/>
      <c r="X275" s="580"/>
      <c r="Y275" s="375"/>
      <c r="Z275" s="375"/>
      <c r="AA275" s="308"/>
      <c r="AB275" s="275"/>
      <c r="AC275" s="506"/>
      <c r="AD275" s="506"/>
      <c r="AE275" s="506"/>
      <c r="AF275" s="506"/>
      <c r="AG275" s="506"/>
      <c r="AH275" s="506"/>
      <c r="AI275" s="506"/>
      <c r="AJ275" s="506"/>
      <c r="AK275" s="529"/>
      <c r="AL275" s="92"/>
    </row>
    <row r="276" ht="15.75" customHeight="1">
      <c r="A276" s="565"/>
      <c r="B276" s="695"/>
      <c r="C276" s="626"/>
      <c r="D276" s="695"/>
      <c r="E276" s="626"/>
      <c r="F276" s="695"/>
      <c r="G276" s="308"/>
      <c r="H276" s="246"/>
      <c r="I276" s="626"/>
      <c r="J276" s="337"/>
      <c r="K276" s="418"/>
      <c r="L276" s="280"/>
      <c r="M276" s="380"/>
      <c r="N276" s="647"/>
      <c r="O276" s="695"/>
      <c r="P276" s="626"/>
      <c r="Q276" s="580"/>
      <c r="R276" s="536"/>
      <c r="S276" s="308"/>
      <c r="T276" s="420"/>
      <c r="U276" s="626"/>
      <c r="V276" s="661"/>
      <c r="W276" s="626"/>
      <c r="X276" s="580"/>
      <c r="Y276" s="375"/>
      <c r="Z276" s="375"/>
      <c r="AA276" s="308"/>
      <c r="AB276" s="275"/>
      <c r="AC276" s="506"/>
      <c r="AD276" s="506"/>
      <c r="AE276" s="506"/>
      <c r="AF276" s="506"/>
      <c r="AG276" s="506"/>
      <c r="AH276" s="506"/>
      <c r="AI276" s="506"/>
      <c r="AJ276" s="506"/>
      <c r="AK276" s="529"/>
      <c r="AL276" s="92"/>
    </row>
    <row r="277" ht="15.75" customHeight="1">
      <c r="A277" s="565"/>
      <c r="B277" s="695"/>
      <c r="C277" s="626"/>
      <c r="D277" s="695"/>
      <c r="E277" s="626"/>
      <c r="F277" s="695"/>
      <c r="G277" s="308"/>
      <c r="H277" s="246"/>
      <c r="I277" s="626"/>
      <c r="J277" s="337"/>
      <c r="K277" s="418"/>
      <c r="L277" s="280"/>
      <c r="M277" s="380"/>
      <c r="N277" s="647"/>
      <c r="O277" s="695"/>
      <c r="P277" s="626"/>
      <c r="Q277" s="580"/>
      <c r="R277" s="536"/>
      <c r="S277" s="308"/>
      <c r="T277" s="420"/>
      <c r="U277" s="626"/>
      <c r="V277" s="661"/>
      <c r="W277" s="626"/>
      <c r="X277" s="580"/>
      <c r="Y277" s="375"/>
      <c r="Z277" s="375"/>
      <c r="AA277" s="308"/>
      <c r="AB277" s="275"/>
      <c r="AC277" s="506"/>
      <c r="AD277" s="506"/>
      <c r="AE277" s="506"/>
      <c r="AF277" s="506"/>
      <c r="AG277" s="506"/>
      <c r="AH277" s="506"/>
      <c r="AI277" s="506"/>
      <c r="AJ277" s="506"/>
      <c r="AK277" s="529"/>
      <c r="AL277" s="92"/>
    </row>
    <row r="278" ht="15.75" customHeight="1">
      <c r="A278" s="565"/>
      <c r="B278" s="695"/>
      <c r="C278" s="626"/>
      <c r="D278" s="695"/>
      <c r="E278" s="626"/>
      <c r="F278" s="695"/>
      <c r="G278" s="308"/>
      <c r="H278" s="246"/>
      <c r="I278" s="626"/>
      <c r="J278" s="337"/>
      <c r="K278" s="418"/>
      <c r="L278" s="280"/>
      <c r="M278" s="380"/>
      <c r="N278" s="647"/>
      <c r="O278" s="695"/>
      <c r="P278" s="626"/>
      <c r="Q278" s="580"/>
      <c r="R278" s="536"/>
      <c r="S278" s="308"/>
      <c r="T278" s="420"/>
      <c r="U278" s="626"/>
      <c r="V278" s="661"/>
      <c r="W278" s="626"/>
      <c r="X278" s="580"/>
      <c r="Y278" s="375"/>
      <c r="Z278" s="375"/>
      <c r="AA278" s="308"/>
      <c r="AB278" s="275"/>
      <c r="AC278" s="506"/>
      <c r="AD278" s="506"/>
      <c r="AE278" s="506"/>
      <c r="AF278" s="506"/>
      <c r="AG278" s="506"/>
      <c r="AH278" s="506"/>
      <c r="AI278" s="506"/>
      <c r="AJ278" s="506"/>
      <c r="AK278" s="529"/>
      <c r="AL278" s="92"/>
    </row>
    <row r="279" ht="15.75" customHeight="1">
      <c r="A279" s="565"/>
      <c r="B279" s="695"/>
      <c r="C279" s="626"/>
      <c r="D279" s="695"/>
      <c r="E279" s="626"/>
      <c r="F279" s="695"/>
      <c r="G279" s="308"/>
      <c r="H279" s="246"/>
      <c r="I279" s="626"/>
      <c r="J279" s="337"/>
      <c r="K279" s="418"/>
      <c r="L279" s="280"/>
      <c r="M279" s="380"/>
      <c r="N279" s="647"/>
      <c r="O279" s="695"/>
      <c r="P279" s="626"/>
      <c r="Q279" s="580"/>
      <c r="R279" s="536"/>
      <c r="S279" s="308"/>
      <c r="T279" s="420"/>
      <c r="U279" s="626"/>
      <c r="V279" s="661"/>
      <c r="W279" s="626"/>
      <c r="X279" s="580"/>
      <c r="Y279" s="375"/>
      <c r="Z279" s="375"/>
      <c r="AA279" s="308"/>
      <c r="AB279" s="275"/>
      <c r="AC279" s="506"/>
      <c r="AD279" s="506"/>
      <c r="AE279" s="506"/>
      <c r="AF279" s="506"/>
      <c r="AG279" s="506"/>
      <c r="AH279" s="506"/>
      <c r="AI279" s="506"/>
      <c r="AJ279" s="506"/>
      <c r="AK279" s="529"/>
      <c r="AL279" s="92"/>
    </row>
    <row r="280" ht="15.75" customHeight="1">
      <c r="A280" s="565"/>
      <c r="B280" s="695"/>
      <c r="C280" s="626"/>
      <c r="D280" s="695"/>
      <c r="E280" s="626"/>
      <c r="F280" s="695"/>
      <c r="G280" s="308"/>
      <c r="H280" s="246"/>
      <c r="I280" s="626"/>
      <c r="J280" s="337"/>
      <c r="K280" s="418"/>
      <c r="L280" s="280"/>
      <c r="M280" s="380"/>
      <c r="N280" s="647"/>
      <c r="O280" s="695"/>
      <c r="P280" s="626"/>
      <c r="Q280" s="580"/>
      <c r="R280" s="536"/>
      <c r="S280" s="308"/>
      <c r="T280" s="420"/>
      <c r="U280" s="626"/>
      <c r="V280" s="661"/>
      <c r="W280" s="626"/>
      <c r="X280" s="580"/>
      <c r="Y280" s="375"/>
      <c r="Z280" s="375"/>
      <c r="AA280" s="308"/>
      <c r="AB280" s="275"/>
      <c r="AC280" s="506"/>
      <c r="AD280" s="506"/>
      <c r="AE280" s="506"/>
      <c r="AF280" s="506"/>
      <c r="AG280" s="506"/>
      <c r="AH280" s="506"/>
      <c r="AI280" s="506"/>
      <c r="AJ280" s="506"/>
      <c r="AK280" s="529"/>
      <c r="AL280" s="92"/>
    </row>
    <row r="281" ht="15.75" customHeight="1">
      <c r="A281" s="565"/>
      <c r="B281" s="695"/>
      <c r="C281" s="626"/>
      <c r="D281" s="695"/>
      <c r="E281" s="626"/>
      <c r="F281" s="695"/>
      <c r="G281" s="308"/>
      <c r="H281" s="246"/>
      <c r="I281" s="626"/>
      <c r="J281" s="337"/>
      <c r="K281" s="418"/>
      <c r="L281" s="280"/>
      <c r="M281" s="380"/>
      <c r="N281" s="647"/>
      <c r="O281" s="695"/>
      <c r="P281" s="626"/>
      <c r="Q281" s="580"/>
      <c r="R281" s="536"/>
      <c r="S281" s="308"/>
      <c r="T281" s="420"/>
      <c r="U281" s="626"/>
      <c r="V281" s="661"/>
      <c r="W281" s="626"/>
      <c r="X281" s="580"/>
      <c r="Y281" s="375"/>
      <c r="Z281" s="375"/>
      <c r="AA281" s="308"/>
      <c r="AB281" s="275"/>
      <c r="AC281" s="506"/>
      <c r="AD281" s="506"/>
      <c r="AE281" s="506"/>
      <c r="AF281" s="506"/>
      <c r="AG281" s="506"/>
      <c r="AH281" s="506"/>
      <c r="AI281" s="506"/>
      <c r="AJ281" s="506"/>
      <c r="AK281" s="529"/>
      <c r="AL281" s="92"/>
    </row>
    <row r="282" ht="15.75" customHeight="1">
      <c r="A282" s="565"/>
      <c r="B282" s="695"/>
      <c r="C282" s="626"/>
      <c r="D282" s="695"/>
      <c r="E282" s="626"/>
      <c r="F282" s="695"/>
      <c r="G282" s="308"/>
      <c r="H282" s="246"/>
      <c r="I282" s="626"/>
      <c r="J282" s="337"/>
      <c r="K282" s="418"/>
      <c r="L282" s="280"/>
      <c r="M282" s="380"/>
      <c r="N282" s="647"/>
      <c r="O282" s="695"/>
      <c r="P282" s="626"/>
      <c r="Q282" s="580"/>
      <c r="R282" s="536"/>
      <c r="S282" s="308"/>
      <c r="T282" s="420"/>
      <c r="U282" s="626"/>
      <c r="V282" s="661"/>
      <c r="W282" s="626"/>
      <c r="X282" s="580"/>
      <c r="Y282" s="375"/>
      <c r="Z282" s="375"/>
      <c r="AA282" s="308"/>
      <c r="AB282" s="275"/>
      <c r="AC282" s="506"/>
      <c r="AD282" s="506"/>
      <c r="AE282" s="506"/>
      <c r="AF282" s="506"/>
      <c r="AG282" s="506"/>
      <c r="AH282" s="506"/>
      <c r="AI282" s="506"/>
      <c r="AJ282" s="506"/>
      <c r="AK282" s="529"/>
      <c r="AL282" s="92"/>
    </row>
    <row r="283" ht="15.75" customHeight="1">
      <c r="A283" s="565"/>
      <c r="B283" s="695"/>
      <c r="C283" s="626"/>
      <c r="D283" s="695"/>
      <c r="E283" s="626"/>
      <c r="F283" s="695"/>
      <c r="G283" s="308"/>
      <c r="H283" s="246"/>
      <c r="I283" s="626"/>
      <c r="J283" s="337"/>
      <c r="K283" s="418"/>
      <c r="L283" s="280"/>
      <c r="M283" s="380"/>
      <c r="N283" s="647"/>
      <c r="O283" s="695"/>
      <c r="P283" s="626"/>
      <c r="Q283" s="580"/>
      <c r="R283" s="536"/>
      <c r="S283" s="308"/>
      <c r="T283" s="420"/>
      <c r="U283" s="626"/>
      <c r="V283" s="661"/>
      <c r="W283" s="626"/>
      <c r="X283" s="580"/>
      <c r="Y283" s="375"/>
      <c r="Z283" s="375"/>
      <c r="AA283" s="308"/>
      <c r="AB283" s="275"/>
      <c r="AC283" s="506"/>
      <c r="AD283" s="506"/>
      <c r="AE283" s="506"/>
      <c r="AF283" s="506"/>
      <c r="AG283" s="506"/>
      <c r="AH283" s="506"/>
      <c r="AI283" s="506"/>
      <c r="AJ283" s="506"/>
      <c r="AK283" s="529"/>
      <c r="AL283" s="92"/>
    </row>
    <row r="284" ht="15.75" customHeight="1">
      <c r="A284" s="565"/>
      <c r="B284" s="695"/>
      <c r="C284" s="626"/>
      <c r="D284" s="695"/>
      <c r="E284" s="626"/>
      <c r="F284" s="695"/>
      <c r="G284" s="308"/>
      <c r="H284" s="246"/>
      <c r="I284" s="626"/>
      <c r="J284" s="337"/>
      <c r="K284" s="418"/>
      <c r="L284" s="280"/>
      <c r="M284" s="380"/>
      <c r="N284" s="647"/>
      <c r="O284" s="695"/>
      <c r="P284" s="626"/>
      <c r="Q284" s="580"/>
      <c r="R284" s="536"/>
      <c r="S284" s="308"/>
      <c r="T284" s="420"/>
      <c r="U284" s="626"/>
      <c r="V284" s="661"/>
      <c r="W284" s="626"/>
      <c r="X284" s="580"/>
      <c r="Y284" s="375"/>
      <c r="Z284" s="375"/>
      <c r="AA284" s="308"/>
      <c r="AB284" s="275"/>
      <c r="AC284" s="506"/>
      <c r="AD284" s="506"/>
      <c r="AE284" s="506"/>
      <c r="AF284" s="506"/>
      <c r="AG284" s="506"/>
      <c r="AH284" s="506"/>
      <c r="AI284" s="506"/>
      <c r="AJ284" s="506"/>
      <c r="AK284" s="529"/>
      <c r="AL284" s="92"/>
    </row>
    <row r="285" ht="15.75" customHeight="1">
      <c r="A285" s="565"/>
      <c r="B285" s="695"/>
      <c r="C285" s="626"/>
      <c r="D285" s="695"/>
      <c r="E285" s="626"/>
      <c r="F285" s="695"/>
      <c r="G285" s="308"/>
      <c r="H285" s="246"/>
      <c r="I285" s="626"/>
      <c r="J285" s="337"/>
      <c r="K285" s="418"/>
      <c r="L285" s="280"/>
      <c r="M285" s="380"/>
      <c r="N285" s="647"/>
      <c r="O285" s="695"/>
      <c r="P285" s="626"/>
      <c r="Q285" s="580"/>
      <c r="R285" s="536"/>
      <c r="S285" s="308"/>
      <c r="T285" s="420"/>
      <c r="U285" s="626"/>
      <c r="V285" s="661"/>
      <c r="W285" s="626"/>
      <c r="X285" s="580"/>
      <c r="Y285" s="375"/>
      <c r="Z285" s="375"/>
      <c r="AA285" s="308"/>
      <c r="AB285" s="275"/>
      <c r="AC285" s="506"/>
      <c r="AD285" s="506"/>
      <c r="AE285" s="506"/>
      <c r="AF285" s="506"/>
      <c r="AG285" s="506"/>
      <c r="AH285" s="506"/>
      <c r="AI285" s="506"/>
      <c r="AJ285" s="506"/>
      <c r="AK285" s="529"/>
      <c r="AL285" s="92"/>
    </row>
    <row r="286" ht="15.75" customHeight="1">
      <c r="A286" s="565"/>
      <c r="B286" s="695"/>
      <c r="C286" s="626"/>
      <c r="D286" s="695"/>
      <c r="E286" s="626"/>
      <c r="F286" s="695"/>
      <c r="G286" s="308"/>
      <c r="H286" s="246"/>
      <c r="I286" s="626"/>
      <c r="J286" s="337"/>
      <c r="K286" s="418"/>
      <c r="L286" s="280"/>
      <c r="M286" s="380"/>
      <c r="N286" s="647"/>
      <c r="O286" s="695"/>
      <c r="P286" s="626"/>
      <c r="Q286" s="580"/>
      <c r="R286" s="536"/>
      <c r="S286" s="308"/>
      <c r="T286" s="420"/>
      <c r="U286" s="626"/>
      <c r="V286" s="661"/>
      <c r="W286" s="626"/>
      <c r="X286" s="580"/>
      <c r="Y286" s="375"/>
      <c r="Z286" s="375"/>
      <c r="AA286" s="308"/>
      <c r="AB286" s="275"/>
      <c r="AC286" s="506"/>
      <c r="AD286" s="506"/>
      <c r="AE286" s="506"/>
      <c r="AF286" s="506"/>
      <c r="AG286" s="506"/>
      <c r="AH286" s="506"/>
      <c r="AI286" s="506"/>
      <c r="AJ286" s="506"/>
      <c r="AK286" s="529"/>
      <c r="AL286" s="92"/>
    </row>
    <row r="287" ht="15.75" customHeight="1">
      <c r="A287" s="565"/>
      <c r="B287" s="695"/>
      <c r="C287" s="626"/>
      <c r="D287" s="695"/>
      <c r="E287" s="626"/>
      <c r="F287" s="695"/>
      <c r="G287" s="308"/>
      <c r="H287" s="246"/>
      <c r="I287" s="626"/>
      <c r="J287" s="337"/>
      <c r="K287" s="418"/>
      <c r="L287" s="280"/>
      <c r="M287" s="380"/>
      <c r="N287" s="647"/>
      <c r="O287" s="695"/>
      <c r="P287" s="626"/>
      <c r="Q287" s="580"/>
      <c r="R287" s="536"/>
      <c r="S287" s="308"/>
      <c r="T287" s="420"/>
      <c r="U287" s="626"/>
      <c r="V287" s="661"/>
      <c r="W287" s="626"/>
      <c r="X287" s="580"/>
      <c r="Y287" s="375"/>
      <c r="Z287" s="375"/>
      <c r="AA287" s="308"/>
      <c r="AB287" s="275"/>
      <c r="AC287" s="506"/>
      <c r="AD287" s="506"/>
      <c r="AE287" s="506"/>
      <c r="AF287" s="506"/>
      <c r="AG287" s="506"/>
      <c r="AH287" s="506"/>
      <c r="AI287" s="506"/>
      <c r="AJ287" s="506"/>
      <c r="AK287" s="529"/>
      <c r="AL287" s="92"/>
    </row>
    <row r="288" ht="15.75" customHeight="1">
      <c r="A288" s="565"/>
      <c r="B288" s="695"/>
      <c r="C288" s="626"/>
      <c r="D288" s="695"/>
      <c r="E288" s="626"/>
      <c r="F288" s="695"/>
      <c r="G288" s="308"/>
      <c r="H288" s="246"/>
      <c r="I288" s="626"/>
      <c r="J288" s="337"/>
      <c r="K288" s="418"/>
      <c r="L288" s="280"/>
      <c r="M288" s="380"/>
      <c r="N288" s="647"/>
      <c r="O288" s="695"/>
      <c r="P288" s="626"/>
      <c r="Q288" s="580"/>
      <c r="R288" s="536"/>
      <c r="S288" s="308"/>
      <c r="T288" s="420"/>
      <c r="U288" s="626"/>
      <c r="V288" s="661"/>
      <c r="W288" s="626"/>
      <c r="X288" s="580"/>
      <c r="Y288" s="375"/>
      <c r="Z288" s="375"/>
      <c r="AA288" s="308"/>
      <c r="AB288" s="275"/>
      <c r="AC288" s="506"/>
      <c r="AD288" s="506"/>
      <c r="AE288" s="506"/>
      <c r="AF288" s="506"/>
      <c r="AG288" s="506"/>
      <c r="AH288" s="506"/>
      <c r="AI288" s="506"/>
      <c r="AJ288" s="506"/>
      <c r="AK288" s="529"/>
      <c r="AL288" s="92"/>
    </row>
    <row r="289" ht="15.75" customHeight="1">
      <c r="A289" s="565"/>
      <c r="B289" s="695"/>
      <c r="C289" s="626"/>
      <c r="D289" s="695"/>
      <c r="E289" s="626"/>
      <c r="F289" s="695"/>
      <c r="G289" s="308"/>
      <c r="H289" s="246"/>
      <c r="I289" s="626"/>
      <c r="J289" s="337"/>
      <c r="K289" s="418"/>
      <c r="L289" s="280"/>
      <c r="M289" s="380"/>
      <c r="N289" s="647"/>
      <c r="O289" s="695"/>
      <c r="P289" s="626"/>
      <c r="Q289" s="580"/>
      <c r="R289" s="536"/>
      <c r="S289" s="308"/>
      <c r="T289" s="420"/>
      <c r="U289" s="626"/>
      <c r="V289" s="661"/>
      <c r="W289" s="626"/>
      <c r="X289" s="580"/>
      <c r="Y289" s="375"/>
      <c r="Z289" s="375"/>
      <c r="AA289" s="308"/>
      <c r="AB289" s="275"/>
      <c r="AC289" s="506"/>
      <c r="AD289" s="506"/>
      <c r="AE289" s="506"/>
      <c r="AF289" s="506"/>
      <c r="AG289" s="506"/>
      <c r="AH289" s="506"/>
      <c r="AI289" s="506"/>
      <c r="AJ289" s="506"/>
      <c r="AK289" s="529"/>
      <c r="AL289" s="92"/>
    </row>
    <row r="290" ht="15.75" customHeight="1">
      <c r="A290" s="565"/>
      <c r="B290" s="695"/>
      <c r="C290" s="626"/>
      <c r="D290" s="695"/>
      <c r="E290" s="626"/>
      <c r="F290" s="695"/>
      <c r="G290" s="308"/>
      <c r="H290" s="246"/>
      <c r="I290" s="626"/>
      <c r="J290" s="337"/>
      <c r="K290" s="418"/>
      <c r="L290" s="280"/>
      <c r="M290" s="380"/>
      <c r="N290" s="647"/>
      <c r="O290" s="695"/>
      <c r="P290" s="626"/>
      <c r="Q290" s="580"/>
      <c r="R290" s="536"/>
      <c r="S290" s="308"/>
      <c r="T290" s="420"/>
      <c r="U290" s="626"/>
      <c r="V290" s="661"/>
      <c r="W290" s="626"/>
      <c r="X290" s="580"/>
      <c r="Y290" s="375"/>
      <c r="Z290" s="375"/>
      <c r="AA290" s="308"/>
      <c r="AB290" s="275"/>
      <c r="AC290" s="506"/>
      <c r="AD290" s="506"/>
      <c r="AE290" s="506"/>
      <c r="AF290" s="506"/>
      <c r="AG290" s="506"/>
      <c r="AH290" s="506"/>
      <c r="AI290" s="506"/>
      <c r="AJ290" s="506"/>
      <c r="AK290" s="529"/>
      <c r="AL290" s="92"/>
    </row>
    <row r="291" ht="15.75" customHeight="1">
      <c r="A291" s="565"/>
      <c r="B291" s="695"/>
      <c r="C291" s="626"/>
      <c r="D291" s="695"/>
      <c r="E291" s="626"/>
      <c r="F291" s="695"/>
      <c r="G291" s="308"/>
      <c r="H291" s="246"/>
      <c r="I291" s="626"/>
      <c r="J291" s="337"/>
      <c r="K291" s="418"/>
      <c r="L291" s="280"/>
      <c r="M291" s="380"/>
      <c r="N291" s="647"/>
      <c r="O291" s="695"/>
      <c r="P291" s="626"/>
      <c r="Q291" s="580"/>
      <c r="R291" s="536"/>
      <c r="S291" s="308"/>
      <c r="T291" s="420"/>
      <c r="U291" s="626"/>
      <c r="V291" s="661"/>
      <c r="W291" s="626"/>
      <c r="X291" s="580"/>
      <c r="Y291" s="375"/>
      <c r="Z291" s="375"/>
      <c r="AA291" s="308"/>
      <c r="AB291" s="275"/>
      <c r="AC291" s="506"/>
      <c r="AD291" s="506"/>
      <c r="AE291" s="506"/>
      <c r="AF291" s="506"/>
      <c r="AG291" s="506"/>
      <c r="AH291" s="506"/>
      <c r="AI291" s="506"/>
      <c r="AJ291" s="506"/>
      <c r="AK291" s="529"/>
      <c r="AL291" s="92"/>
    </row>
    <row r="292" ht="15.75" customHeight="1">
      <c r="A292" s="565"/>
      <c r="B292" s="695"/>
      <c r="C292" s="626"/>
      <c r="D292" s="695"/>
      <c r="E292" s="626"/>
      <c r="F292" s="695"/>
      <c r="G292" s="308"/>
      <c r="H292" s="246"/>
      <c r="I292" s="626"/>
      <c r="J292" s="337"/>
      <c r="K292" s="418"/>
      <c r="L292" s="280"/>
      <c r="M292" s="380"/>
      <c r="N292" s="647"/>
      <c r="O292" s="695"/>
      <c r="P292" s="626"/>
      <c r="Q292" s="580"/>
      <c r="R292" s="536"/>
      <c r="S292" s="308"/>
      <c r="T292" s="420"/>
      <c r="U292" s="626"/>
      <c r="V292" s="661"/>
      <c r="W292" s="626"/>
      <c r="X292" s="580"/>
      <c r="Y292" s="375"/>
      <c r="Z292" s="375"/>
      <c r="AA292" s="308"/>
      <c r="AB292" s="275"/>
      <c r="AC292" s="506"/>
      <c r="AD292" s="506"/>
      <c r="AE292" s="506"/>
      <c r="AF292" s="506"/>
      <c r="AG292" s="506"/>
      <c r="AH292" s="506"/>
      <c r="AI292" s="506"/>
      <c r="AJ292" s="506"/>
      <c r="AK292" s="529"/>
      <c r="AL292" s="92"/>
    </row>
    <row r="293" ht="15.75" customHeight="1">
      <c r="A293" s="565"/>
      <c r="B293" s="695"/>
      <c r="C293" s="626"/>
      <c r="D293" s="695"/>
      <c r="E293" s="626"/>
      <c r="F293" s="695"/>
      <c r="G293" s="308"/>
      <c r="H293" s="246"/>
      <c r="I293" s="626"/>
      <c r="J293" s="337"/>
      <c r="K293" s="418"/>
      <c r="L293" s="280"/>
      <c r="M293" s="380"/>
      <c r="N293" s="647"/>
      <c r="O293" s="695"/>
      <c r="P293" s="626"/>
      <c r="Q293" s="580"/>
      <c r="R293" s="536"/>
      <c r="S293" s="308"/>
      <c r="T293" s="420"/>
      <c r="U293" s="626"/>
      <c r="V293" s="661"/>
      <c r="W293" s="626"/>
      <c r="X293" s="580"/>
      <c r="Y293" s="375"/>
      <c r="Z293" s="375"/>
      <c r="AA293" s="308"/>
      <c r="AB293" s="275"/>
      <c r="AC293" s="506"/>
      <c r="AD293" s="506"/>
      <c r="AE293" s="506"/>
      <c r="AF293" s="506"/>
      <c r="AG293" s="506"/>
      <c r="AH293" s="506"/>
      <c r="AI293" s="506"/>
      <c r="AJ293" s="506"/>
      <c r="AK293" s="529"/>
      <c r="AL293" s="92"/>
    </row>
    <row r="294" ht="15.75" customHeight="1">
      <c r="A294" s="565"/>
      <c r="B294" s="695"/>
      <c r="C294" s="626"/>
      <c r="D294" s="695"/>
      <c r="E294" s="626"/>
      <c r="F294" s="695"/>
      <c r="G294" s="308"/>
      <c r="H294" s="246"/>
      <c r="I294" s="626"/>
      <c r="J294" s="337"/>
      <c r="K294" s="418"/>
      <c r="L294" s="280"/>
      <c r="M294" s="380"/>
      <c r="N294" s="647"/>
      <c r="O294" s="695"/>
      <c r="P294" s="626"/>
      <c r="Q294" s="580"/>
      <c r="R294" s="536"/>
      <c r="S294" s="308"/>
      <c r="T294" s="420"/>
      <c r="U294" s="626"/>
      <c r="V294" s="661"/>
      <c r="W294" s="626"/>
      <c r="X294" s="580"/>
      <c r="Y294" s="375"/>
      <c r="Z294" s="375"/>
      <c r="AA294" s="308"/>
      <c r="AB294" s="275"/>
      <c r="AC294" s="506"/>
      <c r="AD294" s="506"/>
      <c r="AE294" s="506"/>
      <c r="AF294" s="506"/>
      <c r="AG294" s="506"/>
      <c r="AH294" s="506"/>
      <c r="AI294" s="506"/>
      <c r="AJ294" s="506"/>
      <c r="AK294" s="529"/>
      <c r="AL294" s="92"/>
    </row>
    <row r="295" ht="15.75" customHeight="1">
      <c r="A295" s="565"/>
      <c r="B295" s="695"/>
      <c r="C295" s="626"/>
      <c r="D295" s="695"/>
      <c r="E295" s="626"/>
      <c r="F295" s="695"/>
      <c r="G295" s="308"/>
      <c r="H295" s="246"/>
      <c r="I295" s="626"/>
      <c r="J295" s="337"/>
      <c r="K295" s="418"/>
      <c r="L295" s="280"/>
      <c r="M295" s="380"/>
      <c r="N295" s="647"/>
      <c r="O295" s="695"/>
      <c r="P295" s="626"/>
      <c r="Q295" s="580"/>
      <c r="R295" s="536"/>
      <c r="S295" s="308"/>
      <c r="T295" s="420"/>
      <c r="U295" s="626"/>
      <c r="V295" s="661"/>
      <c r="W295" s="626"/>
      <c r="X295" s="580"/>
      <c r="Y295" s="375"/>
      <c r="Z295" s="375"/>
      <c r="AA295" s="308"/>
      <c r="AB295" s="275"/>
      <c r="AC295" s="506"/>
      <c r="AD295" s="506"/>
      <c r="AE295" s="506"/>
      <c r="AF295" s="506"/>
      <c r="AG295" s="506"/>
      <c r="AH295" s="506"/>
      <c r="AI295" s="506"/>
      <c r="AJ295" s="506"/>
      <c r="AK295" s="529"/>
      <c r="AL295" s="92"/>
    </row>
    <row r="296" ht="15.75" customHeight="1">
      <c r="A296" s="565"/>
      <c r="B296" s="695"/>
      <c r="C296" s="626"/>
      <c r="D296" s="695"/>
      <c r="E296" s="626"/>
      <c r="F296" s="695"/>
      <c r="G296" s="308"/>
      <c r="H296" s="246"/>
      <c r="I296" s="626"/>
      <c r="J296" s="337"/>
      <c r="K296" s="418"/>
      <c r="L296" s="280"/>
      <c r="M296" s="380"/>
      <c r="N296" s="647"/>
      <c r="O296" s="695"/>
      <c r="P296" s="626"/>
      <c r="Q296" s="580"/>
      <c r="R296" s="536"/>
      <c r="S296" s="308"/>
      <c r="T296" s="420"/>
      <c r="U296" s="626"/>
      <c r="V296" s="661"/>
      <c r="W296" s="626"/>
      <c r="X296" s="580"/>
      <c r="Y296" s="375"/>
      <c r="Z296" s="375"/>
      <c r="AA296" s="308"/>
      <c r="AB296" s="275"/>
      <c r="AC296" s="506"/>
      <c r="AD296" s="506"/>
      <c r="AE296" s="506"/>
      <c r="AF296" s="506"/>
      <c r="AG296" s="506"/>
      <c r="AH296" s="506"/>
      <c r="AI296" s="506"/>
      <c r="AJ296" s="506"/>
      <c r="AK296" s="529"/>
      <c r="AL296" s="92"/>
    </row>
    <row r="297" ht="15.75" customHeight="1">
      <c r="A297" s="565"/>
      <c r="B297" s="695"/>
      <c r="C297" s="626"/>
      <c r="D297" s="695"/>
      <c r="E297" s="626"/>
      <c r="F297" s="695"/>
      <c r="G297" s="308"/>
      <c r="H297" s="246"/>
      <c r="I297" s="626"/>
      <c r="J297" s="337"/>
      <c r="K297" s="418"/>
      <c r="L297" s="280"/>
      <c r="M297" s="380"/>
      <c r="N297" s="647"/>
      <c r="O297" s="695"/>
      <c r="P297" s="626"/>
      <c r="Q297" s="580"/>
      <c r="R297" s="536"/>
      <c r="S297" s="308"/>
      <c r="T297" s="420"/>
      <c r="U297" s="626"/>
      <c r="V297" s="661"/>
      <c r="W297" s="626"/>
      <c r="X297" s="580"/>
      <c r="Y297" s="375"/>
      <c r="Z297" s="375"/>
      <c r="AA297" s="308"/>
      <c r="AB297" s="275"/>
      <c r="AC297" s="506"/>
      <c r="AD297" s="506"/>
      <c r="AE297" s="506"/>
      <c r="AF297" s="506"/>
      <c r="AG297" s="506"/>
      <c r="AH297" s="506"/>
      <c r="AI297" s="506"/>
      <c r="AJ297" s="506"/>
      <c r="AK297" s="529"/>
      <c r="AL297" s="92"/>
    </row>
    <row r="298" ht="15.75" customHeight="1">
      <c r="A298" s="565"/>
      <c r="B298" s="695"/>
      <c r="C298" s="626"/>
      <c r="D298" s="695"/>
      <c r="E298" s="626"/>
      <c r="F298" s="695"/>
      <c r="G298" s="308"/>
      <c r="H298" s="246"/>
      <c r="I298" s="626"/>
      <c r="J298" s="337"/>
      <c r="K298" s="418"/>
      <c r="L298" s="280"/>
      <c r="M298" s="380"/>
      <c r="N298" s="647"/>
      <c r="O298" s="695"/>
      <c r="P298" s="626"/>
      <c r="Q298" s="580"/>
      <c r="R298" s="536"/>
      <c r="S298" s="308"/>
      <c r="T298" s="420"/>
      <c r="U298" s="626"/>
      <c r="V298" s="661"/>
      <c r="W298" s="626"/>
      <c r="X298" s="580"/>
      <c r="Y298" s="375"/>
      <c r="Z298" s="375"/>
      <c r="AA298" s="308"/>
      <c r="AB298" s="275"/>
      <c r="AC298" s="506"/>
      <c r="AD298" s="506"/>
      <c r="AE298" s="506"/>
      <c r="AF298" s="506"/>
      <c r="AG298" s="506"/>
      <c r="AH298" s="506"/>
      <c r="AI298" s="506"/>
      <c r="AJ298" s="506"/>
      <c r="AK298" s="529"/>
      <c r="AL298" s="92"/>
    </row>
    <row r="299" ht="15.75" customHeight="1">
      <c r="A299" s="565"/>
      <c r="B299" s="695"/>
      <c r="C299" s="626"/>
      <c r="D299" s="695"/>
      <c r="E299" s="626"/>
      <c r="F299" s="695"/>
      <c r="G299" s="308"/>
      <c r="H299" s="246"/>
      <c r="I299" s="626"/>
      <c r="J299" s="337"/>
      <c r="K299" s="418"/>
      <c r="L299" s="280"/>
      <c r="M299" s="380"/>
      <c r="N299" s="647"/>
      <c r="O299" s="695"/>
      <c r="P299" s="626"/>
      <c r="Q299" s="580"/>
      <c r="R299" s="536"/>
      <c r="S299" s="308"/>
      <c r="T299" s="420"/>
      <c r="U299" s="626"/>
      <c r="V299" s="661"/>
      <c r="W299" s="626"/>
      <c r="X299" s="580"/>
      <c r="Y299" s="375"/>
      <c r="Z299" s="375"/>
      <c r="AA299" s="308"/>
      <c r="AB299" s="275"/>
      <c r="AC299" s="506"/>
      <c r="AD299" s="506"/>
      <c r="AE299" s="506"/>
      <c r="AF299" s="506"/>
      <c r="AG299" s="506"/>
      <c r="AH299" s="506"/>
      <c r="AI299" s="506"/>
      <c r="AJ299" s="506"/>
      <c r="AK299" s="529"/>
      <c r="AL299" s="92"/>
    </row>
    <row r="300" ht="15.75" customHeight="1">
      <c r="A300" s="565"/>
      <c r="B300" s="695"/>
      <c r="C300" s="626"/>
      <c r="D300" s="695"/>
      <c r="E300" s="626"/>
      <c r="F300" s="695"/>
      <c r="G300" s="308"/>
      <c r="H300" s="246"/>
      <c r="I300" s="626"/>
      <c r="J300" s="337"/>
      <c r="K300" s="418"/>
      <c r="L300" s="280"/>
      <c r="M300" s="380"/>
      <c r="N300" s="647"/>
      <c r="O300" s="695"/>
      <c r="P300" s="626"/>
      <c r="Q300" s="580"/>
      <c r="R300" s="536"/>
      <c r="S300" s="308"/>
      <c r="T300" s="420"/>
      <c r="U300" s="626"/>
      <c r="V300" s="661"/>
      <c r="W300" s="626"/>
      <c r="X300" s="580"/>
      <c r="Y300" s="375"/>
      <c r="Z300" s="375"/>
      <c r="AA300" s="308"/>
      <c r="AB300" s="275"/>
      <c r="AC300" s="506"/>
      <c r="AD300" s="506"/>
      <c r="AE300" s="506"/>
      <c r="AF300" s="506"/>
      <c r="AG300" s="506"/>
      <c r="AH300" s="506"/>
      <c r="AI300" s="506"/>
      <c r="AJ300" s="506"/>
      <c r="AK300" s="529"/>
      <c r="AL300" s="92"/>
    </row>
    <row r="301" ht="15.75" customHeight="1">
      <c r="A301" s="565"/>
      <c r="B301" s="695"/>
      <c r="C301" s="626"/>
      <c r="D301" s="695"/>
      <c r="E301" s="626"/>
      <c r="F301" s="695"/>
      <c r="G301" s="308"/>
      <c r="H301" s="246"/>
      <c r="I301" s="626"/>
      <c r="J301" s="337"/>
      <c r="K301" s="418"/>
      <c r="L301" s="280"/>
      <c r="M301" s="380"/>
      <c r="N301" s="647"/>
      <c r="O301" s="695"/>
      <c r="P301" s="626"/>
      <c r="Q301" s="580"/>
      <c r="R301" s="536"/>
      <c r="S301" s="308"/>
      <c r="T301" s="420"/>
      <c r="U301" s="626"/>
      <c r="V301" s="661"/>
      <c r="W301" s="626"/>
      <c r="X301" s="580"/>
      <c r="Y301" s="375"/>
      <c r="Z301" s="375"/>
      <c r="AA301" s="308"/>
      <c r="AB301" s="275"/>
      <c r="AC301" s="506"/>
      <c r="AD301" s="506"/>
      <c r="AE301" s="506"/>
      <c r="AF301" s="506"/>
      <c r="AG301" s="506"/>
      <c r="AH301" s="506"/>
      <c r="AI301" s="506"/>
      <c r="AJ301" s="506"/>
      <c r="AK301" s="529"/>
      <c r="AL301" s="92"/>
    </row>
    <row r="302" ht="15.75" customHeight="1">
      <c r="A302" s="565"/>
      <c r="B302" s="695"/>
      <c r="C302" s="626"/>
      <c r="D302" s="695"/>
      <c r="E302" s="626"/>
      <c r="F302" s="695"/>
      <c r="G302" s="308"/>
      <c r="H302" s="246"/>
      <c r="I302" s="626"/>
      <c r="J302" s="337"/>
      <c r="K302" s="418"/>
      <c r="L302" s="280"/>
      <c r="M302" s="380"/>
      <c r="N302" s="647"/>
      <c r="O302" s="695"/>
      <c r="P302" s="626"/>
      <c r="Q302" s="580"/>
      <c r="R302" s="536"/>
      <c r="S302" s="308"/>
      <c r="T302" s="420"/>
      <c r="U302" s="626"/>
      <c r="V302" s="661"/>
      <c r="W302" s="626"/>
      <c r="X302" s="580"/>
      <c r="Y302" s="375"/>
      <c r="Z302" s="375"/>
      <c r="AA302" s="308"/>
      <c r="AB302" s="275"/>
      <c r="AC302" s="506"/>
      <c r="AD302" s="506"/>
      <c r="AE302" s="506"/>
      <c r="AF302" s="506"/>
      <c r="AG302" s="506"/>
      <c r="AH302" s="506"/>
      <c r="AI302" s="506"/>
      <c r="AJ302" s="506"/>
      <c r="AK302" s="529"/>
      <c r="AL302" s="92"/>
    </row>
    <row r="303" ht="15.75" customHeight="1">
      <c r="A303" s="565"/>
      <c r="B303" s="695"/>
      <c r="C303" s="626"/>
      <c r="D303" s="695"/>
      <c r="E303" s="626"/>
      <c r="F303" s="695"/>
      <c r="G303" s="308"/>
      <c r="H303" s="246"/>
      <c r="I303" s="626"/>
      <c r="J303" s="337"/>
      <c r="K303" s="418"/>
      <c r="L303" s="280"/>
      <c r="M303" s="380"/>
      <c r="N303" s="647"/>
      <c r="O303" s="695"/>
      <c r="P303" s="626"/>
      <c r="Q303" s="580"/>
      <c r="R303" s="536"/>
      <c r="S303" s="308"/>
      <c r="T303" s="420"/>
      <c r="U303" s="626"/>
      <c r="V303" s="661"/>
      <c r="W303" s="626"/>
      <c r="X303" s="580"/>
      <c r="Y303" s="375"/>
      <c r="Z303" s="375"/>
      <c r="AA303" s="308"/>
      <c r="AB303" s="275"/>
      <c r="AC303" s="506"/>
      <c r="AD303" s="506"/>
      <c r="AE303" s="506"/>
      <c r="AF303" s="506"/>
      <c r="AG303" s="506"/>
      <c r="AH303" s="506"/>
      <c r="AI303" s="506"/>
      <c r="AJ303" s="506"/>
      <c r="AK303" s="529"/>
      <c r="AL303" s="92"/>
    </row>
    <row r="304" ht="15.75" customHeight="1">
      <c r="A304" s="565"/>
      <c r="B304" s="695"/>
      <c r="C304" s="626"/>
      <c r="D304" s="695"/>
      <c r="E304" s="626"/>
      <c r="F304" s="695"/>
      <c r="G304" s="308"/>
      <c r="H304" s="246"/>
      <c r="I304" s="626"/>
      <c r="J304" s="337"/>
      <c r="K304" s="418"/>
      <c r="L304" s="280"/>
      <c r="M304" s="380"/>
      <c r="N304" s="647"/>
      <c r="O304" s="695"/>
      <c r="P304" s="626"/>
      <c r="Q304" s="580"/>
      <c r="R304" s="536"/>
      <c r="S304" s="308"/>
      <c r="T304" s="420"/>
      <c r="U304" s="626"/>
      <c r="V304" s="661"/>
      <c r="W304" s="626"/>
      <c r="X304" s="580"/>
      <c r="Y304" s="375"/>
      <c r="Z304" s="375"/>
      <c r="AA304" s="308"/>
      <c r="AB304" s="275"/>
      <c r="AC304" s="506"/>
      <c r="AD304" s="506"/>
      <c r="AE304" s="506"/>
      <c r="AF304" s="506"/>
      <c r="AG304" s="506"/>
      <c r="AH304" s="506"/>
      <c r="AI304" s="506"/>
      <c r="AJ304" s="506"/>
      <c r="AK304" s="529"/>
      <c r="AL304" s="92"/>
    </row>
    <row r="305" ht="15.75" customHeight="1">
      <c r="A305" s="565"/>
      <c r="B305" s="695"/>
      <c r="C305" s="626"/>
      <c r="D305" s="695"/>
      <c r="E305" s="626"/>
      <c r="F305" s="695"/>
      <c r="G305" s="308"/>
      <c r="H305" s="246"/>
      <c r="I305" s="626"/>
      <c r="J305" s="337"/>
      <c r="K305" s="418"/>
      <c r="L305" s="280"/>
      <c r="M305" s="380"/>
      <c r="N305" s="647"/>
      <c r="O305" s="695"/>
      <c r="P305" s="626"/>
      <c r="Q305" s="580"/>
      <c r="R305" s="536"/>
      <c r="S305" s="308"/>
      <c r="T305" s="420"/>
      <c r="U305" s="626"/>
      <c r="V305" s="661"/>
      <c r="W305" s="626"/>
      <c r="X305" s="580"/>
      <c r="Y305" s="375"/>
      <c r="Z305" s="375"/>
      <c r="AA305" s="308"/>
      <c r="AB305" s="275"/>
      <c r="AC305" s="506"/>
      <c r="AD305" s="506"/>
      <c r="AE305" s="506"/>
      <c r="AF305" s="506"/>
      <c r="AG305" s="506"/>
      <c r="AH305" s="506"/>
      <c r="AI305" s="506"/>
      <c r="AJ305" s="506"/>
      <c r="AK305" s="529"/>
      <c r="AL305" s="92"/>
    </row>
    <row r="306" ht="15.75" customHeight="1">
      <c r="A306" s="565"/>
      <c r="B306" s="695"/>
      <c r="C306" s="626"/>
      <c r="D306" s="695"/>
      <c r="E306" s="626"/>
      <c r="F306" s="695"/>
      <c r="G306" s="308"/>
      <c r="H306" s="246"/>
      <c r="I306" s="626"/>
      <c r="J306" s="337"/>
      <c r="K306" s="418"/>
      <c r="L306" s="280"/>
      <c r="M306" s="380"/>
      <c r="N306" s="647"/>
      <c r="O306" s="695"/>
      <c r="P306" s="626"/>
      <c r="Q306" s="580"/>
      <c r="R306" s="536"/>
      <c r="S306" s="308"/>
      <c r="T306" s="420"/>
      <c r="U306" s="626"/>
      <c r="V306" s="661"/>
      <c r="W306" s="626"/>
      <c r="X306" s="580"/>
      <c r="Y306" s="375"/>
      <c r="Z306" s="375"/>
      <c r="AA306" s="308"/>
      <c r="AB306" s="275"/>
      <c r="AC306" s="506"/>
      <c r="AD306" s="506"/>
      <c r="AE306" s="506"/>
      <c r="AF306" s="506"/>
      <c r="AG306" s="506"/>
      <c r="AH306" s="506"/>
      <c r="AI306" s="506"/>
      <c r="AJ306" s="506"/>
      <c r="AK306" s="529"/>
      <c r="AL306" s="92"/>
    </row>
    <row r="307" ht="15.75" customHeight="1">
      <c r="A307" s="565"/>
      <c r="B307" s="695"/>
      <c r="C307" s="626"/>
      <c r="D307" s="695"/>
      <c r="E307" s="626"/>
      <c r="F307" s="695"/>
      <c r="G307" s="308"/>
      <c r="H307" s="246"/>
      <c r="I307" s="626"/>
      <c r="J307" s="337"/>
      <c r="K307" s="418"/>
      <c r="L307" s="280"/>
      <c r="M307" s="380"/>
      <c r="N307" s="647"/>
      <c r="O307" s="695"/>
      <c r="P307" s="626"/>
      <c r="Q307" s="580"/>
      <c r="R307" s="536"/>
      <c r="S307" s="308"/>
      <c r="T307" s="420"/>
      <c r="U307" s="626"/>
      <c r="V307" s="661"/>
      <c r="W307" s="626"/>
      <c r="X307" s="580"/>
      <c r="Y307" s="375"/>
      <c r="Z307" s="375"/>
      <c r="AA307" s="308"/>
      <c r="AB307" s="275"/>
      <c r="AC307" s="506"/>
      <c r="AD307" s="506"/>
      <c r="AE307" s="506"/>
      <c r="AF307" s="506"/>
      <c r="AG307" s="506"/>
      <c r="AH307" s="506"/>
      <c r="AI307" s="506"/>
      <c r="AJ307" s="506"/>
      <c r="AK307" s="529"/>
      <c r="AL307" s="92"/>
    </row>
    <row r="308" ht="15.75" customHeight="1">
      <c r="A308" s="565"/>
      <c r="B308" s="695"/>
      <c r="C308" s="626"/>
      <c r="D308" s="695"/>
      <c r="E308" s="626"/>
      <c r="F308" s="695"/>
      <c r="G308" s="308"/>
      <c r="H308" s="246"/>
      <c r="I308" s="626"/>
      <c r="J308" s="337"/>
      <c r="K308" s="418"/>
      <c r="L308" s="280"/>
      <c r="M308" s="380"/>
      <c r="N308" s="647"/>
      <c r="O308" s="695"/>
      <c r="P308" s="626"/>
      <c r="Q308" s="580"/>
      <c r="R308" s="536"/>
      <c r="S308" s="308"/>
      <c r="T308" s="420"/>
      <c r="U308" s="626"/>
      <c r="V308" s="661"/>
      <c r="W308" s="626"/>
      <c r="X308" s="580"/>
      <c r="Y308" s="375"/>
      <c r="Z308" s="375"/>
      <c r="AA308" s="308"/>
      <c r="AB308" s="275"/>
      <c r="AC308" s="506"/>
      <c r="AD308" s="506"/>
      <c r="AE308" s="506"/>
      <c r="AF308" s="506"/>
      <c r="AG308" s="506"/>
      <c r="AH308" s="506"/>
      <c r="AI308" s="506"/>
      <c r="AJ308" s="506"/>
      <c r="AK308" s="529"/>
      <c r="AL308" s="92"/>
    </row>
    <row r="309" ht="15.75" customHeight="1">
      <c r="A309" s="565"/>
      <c r="B309" s="695"/>
      <c r="C309" s="626"/>
      <c r="D309" s="695"/>
      <c r="E309" s="626"/>
      <c r="F309" s="695"/>
      <c r="G309" s="308"/>
      <c r="H309" s="246"/>
      <c r="I309" s="626"/>
      <c r="J309" s="337"/>
      <c r="K309" s="418"/>
      <c r="L309" s="280"/>
      <c r="M309" s="380"/>
      <c r="N309" s="647"/>
      <c r="O309" s="695"/>
      <c r="P309" s="626"/>
      <c r="Q309" s="580"/>
      <c r="R309" s="536"/>
      <c r="S309" s="308"/>
      <c r="T309" s="420"/>
      <c r="U309" s="626"/>
      <c r="V309" s="661"/>
      <c r="W309" s="626"/>
      <c r="X309" s="580"/>
      <c r="Y309" s="375"/>
      <c r="Z309" s="375"/>
      <c r="AA309" s="308"/>
      <c r="AB309" s="275"/>
      <c r="AC309" s="506"/>
      <c r="AD309" s="506"/>
      <c r="AE309" s="506"/>
      <c r="AF309" s="506"/>
      <c r="AG309" s="506"/>
      <c r="AH309" s="506"/>
      <c r="AI309" s="506"/>
      <c r="AJ309" s="506"/>
      <c r="AK309" s="529"/>
      <c r="AL309" s="92"/>
    </row>
    <row r="310" ht="15.75" customHeight="1">
      <c r="A310" s="565"/>
      <c r="B310" s="695"/>
      <c r="C310" s="626"/>
      <c r="D310" s="695"/>
      <c r="E310" s="626"/>
      <c r="F310" s="695"/>
      <c r="G310" s="308"/>
      <c r="H310" s="246"/>
      <c r="I310" s="626"/>
      <c r="J310" s="337"/>
      <c r="K310" s="418"/>
      <c r="L310" s="280"/>
      <c r="M310" s="380"/>
      <c r="N310" s="647"/>
      <c r="O310" s="695"/>
      <c r="P310" s="626"/>
      <c r="Q310" s="580"/>
      <c r="R310" s="536"/>
      <c r="S310" s="308"/>
      <c r="T310" s="420"/>
      <c r="U310" s="626"/>
      <c r="V310" s="661"/>
      <c r="W310" s="626"/>
      <c r="X310" s="580"/>
      <c r="Y310" s="375"/>
      <c r="Z310" s="375"/>
      <c r="AA310" s="308"/>
      <c r="AB310" s="275"/>
      <c r="AC310" s="506"/>
      <c r="AD310" s="506"/>
      <c r="AE310" s="506"/>
      <c r="AF310" s="506"/>
      <c r="AG310" s="506"/>
      <c r="AH310" s="506"/>
      <c r="AI310" s="506"/>
      <c r="AJ310" s="506"/>
      <c r="AK310" s="529"/>
      <c r="AL310" s="92"/>
    </row>
    <row r="311" ht="15.75" customHeight="1">
      <c r="A311" s="565"/>
      <c r="B311" s="695"/>
      <c r="C311" s="626"/>
      <c r="D311" s="695"/>
      <c r="E311" s="626"/>
      <c r="F311" s="695"/>
      <c r="G311" s="308"/>
      <c r="H311" s="246"/>
      <c r="I311" s="626"/>
      <c r="J311" s="337"/>
      <c r="K311" s="418"/>
      <c r="L311" s="280"/>
      <c r="M311" s="380"/>
      <c r="N311" s="647"/>
      <c r="O311" s="695"/>
      <c r="P311" s="626"/>
      <c r="Q311" s="580"/>
      <c r="R311" s="536"/>
      <c r="S311" s="308"/>
      <c r="T311" s="420"/>
      <c r="U311" s="626"/>
      <c r="V311" s="661"/>
      <c r="W311" s="626"/>
      <c r="X311" s="580"/>
      <c r="Y311" s="375"/>
      <c r="Z311" s="375"/>
      <c r="AA311" s="308"/>
      <c r="AB311" s="275"/>
      <c r="AC311" s="506"/>
      <c r="AD311" s="506"/>
      <c r="AE311" s="506"/>
      <c r="AF311" s="506"/>
      <c r="AG311" s="506"/>
      <c r="AH311" s="506"/>
      <c r="AI311" s="506"/>
      <c r="AJ311" s="506"/>
      <c r="AK311" s="529"/>
      <c r="AL311" s="92"/>
    </row>
    <row r="312" ht="15.75" customHeight="1">
      <c r="A312" s="565"/>
      <c r="B312" s="695"/>
      <c r="C312" s="626"/>
      <c r="D312" s="695"/>
      <c r="E312" s="626"/>
      <c r="F312" s="695"/>
      <c r="G312" s="308"/>
      <c r="H312" s="246"/>
      <c r="I312" s="626"/>
      <c r="J312" s="337"/>
      <c r="K312" s="418"/>
      <c r="L312" s="280"/>
      <c r="M312" s="380"/>
      <c r="N312" s="647"/>
      <c r="O312" s="695"/>
      <c r="P312" s="626"/>
      <c r="Q312" s="580"/>
      <c r="R312" s="536"/>
      <c r="S312" s="308"/>
      <c r="T312" s="420"/>
      <c r="U312" s="626"/>
      <c r="V312" s="661"/>
      <c r="W312" s="626"/>
      <c r="X312" s="580"/>
      <c r="Y312" s="375"/>
      <c r="Z312" s="375"/>
      <c r="AA312" s="308"/>
      <c r="AB312" s="275"/>
      <c r="AC312" s="506"/>
      <c r="AD312" s="506"/>
      <c r="AE312" s="506"/>
      <c r="AF312" s="506"/>
      <c r="AG312" s="506"/>
      <c r="AH312" s="506"/>
      <c r="AI312" s="506"/>
      <c r="AJ312" s="506"/>
      <c r="AK312" s="529"/>
      <c r="AL312" s="92"/>
    </row>
    <row r="313" ht="15.75" customHeight="1">
      <c r="A313" s="565"/>
      <c r="B313" s="695"/>
      <c r="C313" s="626"/>
      <c r="D313" s="695"/>
      <c r="E313" s="626"/>
      <c r="F313" s="695"/>
      <c r="G313" s="308"/>
      <c r="H313" s="246"/>
      <c r="I313" s="626"/>
      <c r="J313" s="337"/>
      <c r="K313" s="418"/>
      <c r="L313" s="280"/>
      <c r="M313" s="380"/>
      <c r="N313" s="647"/>
      <c r="O313" s="695"/>
      <c r="P313" s="626"/>
      <c r="Q313" s="580"/>
      <c r="R313" s="536"/>
      <c r="S313" s="308"/>
      <c r="T313" s="420"/>
      <c r="U313" s="626"/>
      <c r="V313" s="661"/>
      <c r="W313" s="626"/>
      <c r="X313" s="580"/>
      <c r="Y313" s="375"/>
      <c r="Z313" s="375"/>
      <c r="AA313" s="308"/>
      <c r="AB313" s="275"/>
      <c r="AC313" s="506"/>
      <c r="AD313" s="506"/>
      <c r="AE313" s="506"/>
      <c r="AF313" s="506"/>
      <c r="AG313" s="506"/>
      <c r="AH313" s="506"/>
      <c r="AI313" s="506"/>
      <c r="AJ313" s="506"/>
      <c r="AK313" s="529"/>
      <c r="AL313" s="92"/>
    </row>
    <row r="314" ht="15.75" customHeight="1">
      <c r="A314" s="565"/>
      <c r="B314" s="695"/>
      <c r="C314" s="626"/>
      <c r="D314" s="695"/>
      <c r="E314" s="626"/>
      <c r="F314" s="695"/>
      <c r="G314" s="308"/>
      <c r="H314" s="246"/>
      <c r="I314" s="626"/>
      <c r="J314" s="337"/>
      <c r="K314" s="418"/>
      <c r="L314" s="280"/>
      <c r="M314" s="380"/>
      <c r="N314" s="647"/>
      <c r="O314" s="695"/>
      <c r="P314" s="626"/>
      <c r="Q314" s="580"/>
      <c r="R314" s="536"/>
      <c r="S314" s="308"/>
      <c r="T314" s="420"/>
      <c r="U314" s="626"/>
      <c r="V314" s="661"/>
      <c r="W314" s="626"/>
      <c r="X314" s="580"/>
      <c r="Y314" s="375"/>
      <c r="Z314" s="375"/>
      <c r="AA314" s="308"/>
      <c r="AB314" s="275"/>
      <c r="AC314" s="506"/>
      <c r="AD314" s="506"/>
      <c r="AE314" s="506"/>
      <c r="AF314" s="506"/>
      <c r="AG314" s="506"/>
      <c r="AH314" s="506"/>
      <c r="AI314" s="506"/>
      <c r="AJ314" s="506"/>
      <c r="AK314" s="529"/>
      <c r="AL314" s="92"/>
    </row>
    <row r="315" ht="15.75" customHeight="1">
      <c r="A315" s="565"/>
      <c r="B315" s="695"/>
      <c r="C315" s="626"/>
      <c r="D315" s="695"/>
      <c r="E315" s="626"/>
      <c r="F315" s="695"/>
      <c r="G315" s="308"/>
      <c r="H315" s="246"/>
      <c r="I315" s="626"/>
      <c r="J315" s="337"/>
      <c r="K315" s="418"/>
      <c r="L315" s="280"/>
      <c r="M315" s="380"/>
      <c r="N315" s="647"/>
      <c r="O315" s="695"/>
      <c r="P315" s="626"/>
      <c r="Q315" s="580"/>
      <c r="R315" s="536"/>
      <c r="S315" s="308"/>
      <c r="T315" s="420"/>
      <c r="U315" s="626"/>
      <c r="V315" s="661"/>
      <c r="W315" s="626"/>
      <c r="X315" s="580"/>
      <c r="Y315" s="375"/>
      <c r="Z315" s="375"/>
      <c r="AA315" s="308"/>
      <c r="AB315" s="275"/>
      <c r="AC315" s="506"/>
      <c r="AD315" s="506"/>
      <c r="AE315" s="506"/>
      <c r="AF315" s="506"/>
      <c r="AG315" s="506"/>
      <c r="AH315" s="506"/>
      <c r="AI315" s="506"/>
      <c r="AJ315" s="506"/>
      <c r="AK315" s="529"/>
      <c r="AL315" s="92"/>
    </row>
    <row r="316" ht="15.75" customHeight="1">
      <c r="A316" s="565"/>
      <c r="B316" s="695"/>
      <c r="C316" s="626"/>
      <c r="D316" s="695"/>
      <c r="E316" s="626"/>
      <c r="F316" s="695"/>
      <c r="G316" s="308"/>
      <c r="H316" s="246"/>
      <c r="I316" s="626"/>
      <c r="J316" s="337"/>
      <c r="K316" s="418"/>
      <c r="L316" s="280"/>
      <c r="M316" s="380"/>
      <c r="N316" s="647"/>
      <c r="O316" s="695"/>
      <c r="P316" s="626"/>
      <c r="Q316" s="580"/>
      <c r="R316" s="536"/>
      <c r="S316" s="308"/>
      <c r="T316" s="420"/>
      <c r="U316" s="626"/>
      <c r="V316" s="661"/>
      <c r="W316" s="626"/>
      <c r="X316" s="580"/>
      <c r="Y316" s="375"/>
      <c r="Z316" s="375"/>
      <c r="AA316" s="308"/>
      <c r="AB316" s="275"/>
      <c r="AC316" s="506"/>
      <c r="AD316" s="506"/>
      <c r="AE316" s="506"/>
      <c r="AF316" s="506"/>
      <c r="AG316" s="506"/>
      <c r="AH316" s="506"/>
      <c r="AI316" s="506"/>
      <c r="AJ316" s="506"/>
      <c r="AK316" s="529"/>
      <c r="AL316" s="92"/>
    </row>
    <row r="317" ht="15.75" customHeight="1">
      <c r="A317" s="565"/>
      <c r="B317" s="695"/>
      <c r="C317" s="626"/>
      <c r="D317" s="695"/>
      <c r="E317" s="626"/>
      <c r="F317" s="695"/>
      <c r="G317" s="308"/>
      <c r="H317" s="246"/>
      <c r="I317" s="626"/>
      <c r="J317" s="337"/>
      <c r="K317" s="418"/>
      <c r="L317" s="280"/>
      <c r="M317" s="380"/>
      <c r="N317" s="647"/>
      <c r="O317" s="695"/>
      <c r="P317" s="626"/>
      <c r="Q317" s="580"/>
      <c r="R317" s="536"/>
      <c r="S317" s="308"/>
      <c r="T317" s="420"/>
      <c r="U317" s="626"/>
      <c r="V317" s="661"/>
      <c r="W317" s="626"/>
      <c r="X317" s="580"/>
      <c r="Y317" s="375"/>
      <c r="Z317" s="375"/>
      <c r="AA317" s="308"/>
      <c r="AB317" s="275"/>
      <c r="AC317" s="506"/>
      <c r="AD317" s="506"/>
      <c r="AE317" s="506"/>
      <c r="AF317" s="506"/>
      <c r="AG317" s="506"/>
      <c r="AH317" s="506"/>
      <c r="AI317" s="506"/>
      <c r="AJ317" s="506"/>
      <c r="AK317" s="529"/>
      <c r="AL317" s="92"/>
    </row>
    <row r="318" ht="15.75" customHeight="1">
      <c r="A318" s="565"/>
      <c r="B318" s="695"/>
      <c r="C318" s="626"/>
      <c r="D318" s="695"/>
      <c r="E318" s="626"/>
      <c r="F318" s="695"/>
      <c r="G318" s="308"/>
      <c r="H318" s="246"/>
      <c r="I318" s="626"/>
      <c r="J318" s="337"/>
      <c r="K318" s="418"/>
      <c r="L318" s="280"/>
      <c r="M318" s="380"/>
      <c r="N318" s="647"/>
      <c r="O318" s="695"/>
      <c r="P318" s="626"/>
      <c r="Q318" s="580"/>
      <c r="R318" s="536"/>
      <c r="S318" s="308"/>
      <c r="T318" s="420"/>
      <c r="U318" s="626"/>
      <c r="V318" s="661"/>
      <c r="W318" s="626"/>
      <c r="X318" s="580"/>
      <c r="Y318" s="375"/>
      <c r="Z318" s="375"/>
      <c r="AA318" s="308"/>
      <c r="AB318" s="275"/>
      <c r="AC318" s="506"/>
      <c r="AD318" s="506"/>
      <c r="AE318" s="506"/>
      <c r="AF318" s="506"/>
      <c r="AG318" s="506"/>
      <c r="AH318" s="506"/>
      <c r="AI318" s="506"/>
      <c r="AJ318" s="506"/>
      <c r="AK318" s="529"/>
      <c r="AL318" s="92"/>
    </row>
    <row r="319" ht="15.75" customHeight="1">
      <c r="A319" s="565"/>
      <c r="B319" s="695"/>
      <c r="C319" s="626"/>
      <c r="D319" s="695"/>
      <c r="E319" s="626"/>
      <c r="F319" s="695"/>
      <c r="G319" s="308"/>
      <c r="H319" s="246"/>
      <c r="I319" s="626"/>
      <c r="J319" s="337"/>
      <c r="K319" s="418"/>
      <c r="L319" s="280"/>
      <c r="M319" s="380"/>
      <c r="N319" s="647"/>
      <c r="O319" s="695"/>
      <c r="P319" s="626"/>
      <c r="Q319" s="580"/>
      <c r="R319" s="536"/>
      <c r="S319" s="308"/>
      <c r="T319" s="420"/>
      <c r="U319" s="626"/>
      <c r="V319" s="661"/>
      <c r="W319" s="626"/>
      <c r="X319" s="580"/>
      <c r="Y319" s="375"/>
      <c r="Z319" s="375"/>
      <c r="AA319" s="308"/>
      <c r="AB319" s="275"/>
      <c r="AC319" s="506"/>
      <c r="AD319" s="506"/>
      <c r="AE319" s="506"/>
      <c r="AF319" s="506"/>
      <c r="AG319" s="506"/>
      <c r="AH319" s="506"/>
      <c r="AI319" s="506"/>
      <c r="AJ319" s="506"/>
      <c r="AK319" s="529"/>
      <c r="AL319" s="92"/>
    </row>
    <row r="320" ht="15.75" customHeight="1">
      <c r="A320" s="565"/>
      <c r="B320" s="695"/>
      <c r="C320" s="626"/>
      <c r="D320" s="695"/>
      <c r="E320" s="626"/>
      <c r="F320" s="695"/>
      <c r="G320" s="308"/>
      <c r="H320" s="246"/>
      <c r="I320" s="626"/>
      <c r="J320" s="337"/>
      <c r="K320" s="418"/>
      <c r="L320" s="280"/>
      <c r="M320" s="380"/>
      <c r="N320" s="647"/>
      <c r="O320" s="695"/>
      <c r="P320" s="626"/>
      <c r="Q320" s="580"/>
      <c r="R320" s="536"/>
      <c r="S320" s="308"/>
      <c r="T320" s="420"/>
      <c r="U320" s="626"/>
      <c r="V320" s="661"/>
      <c r="W320" s="626"/>
      <c r="X320" s="580"/>
      <c r="Y320" s="375"/>
      <c r="Z320" s="375"/>
      <c r="AA320" s="308"/>
      <c r="AB320" s="275"/>
      <c r="AC320" s="506"/>
      <c r="AD320" s="506"/>
      <c r="AE320" s="506"/>
      <c r="AF320" s="506"/>
      <c r="AG320" s="506"/>
      <c r="AH320" s="506"/>
      <c r="AI320" s="506"/>
      <c r="AJ320" s="506"/>
      <c r="AK320" s="529"/>
      <c r="AL320" s="92"/>
    </row>
    <row r="321" ht="15.75" customHeight="1">
      <c r="A321" s="565"/>
      <c r="B321" s="695"/>
      <c r="C321" s="626"/>
      <c r="D321" s="695"/>
      <c r="E321" s="626"/>
      <c r="F321" s="695"/>
      <c r="G321" s="308"/>
      <c r="H321" s="246"/>
      <c r="I321" s="626"/>
      <c r="J321" s="337"/>
      <c r="K321" s="418"/>
      <c r="L321" s="280"/>
      <c r="M321" s="380"/>
      <c r="N321" s="647"/>
      <c r="O321" s="695"/>
      <c r="P321" s="626"/>
      <c r="Q321" s="580"/>
      <c r="R321" s="536"/>
      <c r="S321" s="308"/>
      <c r="T321" s="420"/>
      <c r="U321" s="626"/>
      <c r="V321" s="661"/>
      <c r="W321" s="626"/>
      <c r="X321" s="580"/>
      <c r="Y321" s="375"/>
      <c r="Z321" s="375"/>
      <c r="AA321" s="308"/>
      <c r="AB321" s="275"/>
      <c r="AC321" s="506"/>
      <c r="AD321" s="506"/>
      <c r="AE321" s="506"/>
      <c r="AF321" s="506"/>
      <c r="AG321" s="506"/>
      <c r="AH321" s="506"/>
      <c r="AI321" s="506"/>
      <c r="AJ321" s="506"/>
      <c r="AK321" s="529"/>
      <c r="AL321" s="92"/>
    </row>
    <row r="322" ht="15.75" customHeight="1">
      <c r="A322" s="565"/>
      <c r="B322" s="695"/>
      <c r="C322" s="626"/>
      <c r="D322" s="695"/>
      <c r="E322" s="626"/>
      <c r="F322" s="695"/>
      <c r="G322" s="308"/>
      <c r="H322" s="246"/>
      <c r="I322" s="626"/>
      <c r="J322" s="337"/>
      <c r="K322" s="418"/>
      <c r="L322" s="280"/>
      <c r="M322" s="380"/>
      <c r="N322" s="647"/>
      <c r="O322" s="695"/>
      <c r="P322" s="626"/>
      <c r="Q322" s="580"/>
      <c r="R322" s="536"/>
      <c r="S322" s="308"/>
      <c r="T322" s="420"/>
      <c r="U322" s="626"/>
      <c r="V322" s="661"/>
      <c r="W322" s="626"/>
      <c r="X322" s="580"/>
      <c r="Y322" s="375"/>
      <c r="Z322" s="375"/>
      <c r="AA322" s="308"/>
      <c r="AB322" s="275"/>
      <c r="AC322" s="506"/>
      <c r="AD322" s="506"/>
      <c r="AE322" s="506"/>
      <c r="AF322" s="506"/>
      <c r="AG322" s="506"/>
      <c r="AH322" s="506"/>
      <c r="AI322" s="506"/>
      <c r="AJ322" s="506"/>
      <c r="AK322" s="529"/>
      <c r="AL322" s="92"/>
    </row>
    <row r="323" ht="15.75" customHeight="1">
      <c r="A323" s="565"/>
      <c r="B323" s="695"/>
      <c r="C323" s="626"/>
      <c r="D323" s="695"/>
      <c r="E323" s="626"/>
      <c r="F323" s="695"/>
      <c r="G323" s="308"/>
      <c r="H323" s="246"/>
      <c r="I323" s="626"/>
      <c r="J323" s="337"/>
      <c r="K323" s="418"/>
      <c r="L323" s="280"/>
      <c r="M323" s="380"/>
      <c r="N323" s="647"/>
      <c r="O323" s="695"/>
      <c r="P323" s="626"/>
      <c r="Q323" s="580"/>
      <c r="R323" s="536"/>
      <c r="S323" s="308"/>
      <c r="T323" s="420"/>
      <c r="U323" s="626"/>
      <c r="V323" s="661"/>
      <c r="W323" s="626"/>
      <c r="X323" s="580"/>
      <c r="Y323" s="375"/>
      <c r="Z323" s="375"/>
      <c r="AA323" s="308"/>
      <c r="AB323" s="275"/>
      <c r="AC323" s="506"/>
      <c r="AD323" s="506"/>
      <c r="AE323" s="506"/>
      <c r="AF323" s="506"/>
      <c r="AG323" s="506"/>
      <c r="AH323" s="506"/>
      <c r="AI323" s="506"/>
      <c r="AJ323" s="506"/>
      <c r="AK323" s="529"/>
      <c r="AL323" s="92"/>
    </row>
    <row r="324" ht="15.75" customHeight="1">
      <c r="A324" s="565"/>
      <c r="B324" s="695"/>
      <c r="C324" s="626"/>
      <c r="D324" s="695"/>
      <c r="E324" s="626"/>
      <c r="F324" s="695"/>
      <c r="G324" s="308"/>
      <c r="H324" s="246"/>
      <c r="I324" s="626"/>
      <c r="J324" s="337"/>
      <c r="K324" s="418"/>
      <c r="L324" s="280"/>
      <c r="M324" s="380"/>
      <c r="N324" s="647"/>
      <c r="O324" s="695"/>
      <c r="P324" s="626"/>
      <c r="Q324" s="580"/>
      <c r="R324" s="536"/>
      <c r="S324" s="308"/>
      <c r="T324" s="420"/>
      <c r="U324" s="626"/>
      <c r="V324" s="661"/>
      <c r="W324" s="626"/>
      <c r="X324" s="580"/>
      <c r="Y324" s="375"/>
      <c r="Z324" s="375"/>
      <c r="AA324" s="308"/>
      <c r="AB324" s="275"/>
      <c r="AC324" s="506"/>
      <c r="AD324" s="506"/>
      <c r="AE324" s="506"/>
      <c r="AF324" s="506"/>
      <c r="AG324" s="506"/>
      <c r="AH324" s="506"/>
      <c r="AI324" s="506"/>
      <c r="AJ324" s="506"/>
      <c r="AK324" s="529"/>
      <c r="AL324" s="92"/>
    </row>
    <row r="325" ht="15.75" customHeight="1">
      <c r="A325" s="565"/>
      <c r="B325" s="695"/>
      <c r="C325" s="626"/>
      <c r="D325" s="695"/>
      <c r="E325" s="626"/>
      <c r="F325" s="695"/>
      <c r="G325" s="308"/>
      <c r="H325" s="246"/>
      <c r="I325" s="626"/>
      <c r="J325" s="337"/>
      <c r="K325" s="418"/>
      <c r="L325" s="280"/>
      <c r="M325" s="380"/>
      <c r="N325" s="647"/>
      <c r="O325" s="695"/>
      <c r="P325" s="626"/>
      <c r="Q325" s="580"/>
      <c r="R325" s="536"/>
      <c r="S325" s="308"/>
      <c r="T325" s="420"/>
      <c r="U325" s="626"/>
      <c r="V325" s="661"/>
      <c r="W325" s="626"/>
      <c r="X325" s="580"/>
      <c r="Y325" s="375"/>
      <c r="Z325" s="375"/>
      <c r="AA325" s="308"/>
      <c r="AB325" s="275"/>
      <c r="AC325" s="506"/>
      <c r="AD325" s="506"/>
      <c r="AE325" s="506"/>
      <c r="AF325" s="506"/>
      <c r="AG325" s="506"/>
      <c r="AH325" s="506"/>
      <c r="AI325" s="506"/>
      <c r="AJ325" s="506"/>
      <c r="AK325" s="529"/>
      <c r="AL325" s="92"/>
    </row>
    <row r="326" ht="15.75" customHeight="1">
      <c r="A326" s="565"/>
      <c r="B326" s="695"/>
      <c r="C326" s="626"/>
      <c r="D326" s="695"/>
      <c r="E326" s="626"/>
      <c r="F326" s="695"/>
      <c r="G326" s="308"/>
      <c r="H326" s="246"/>
      <c r="I326" s="626"/>
      <c r="J326" s="337"/>
      <c r="K326" s="418"/>
      <c r="L326" s="280"/>
      <c r="M326" s="380"/>
      <c r="N326" s="647"/>
      <c r="O326" s="695"/>
      <c r="P326" s="626"/>
      <c r="Q326" s="580"/>
      <c r="R326" s="536"/>
      <c r="S326" s="308"/>
      <c r="T326" s="420"/>
      <c r="U326" s="626"/>
      <c r="V326" s="661"/>
      <c r="W326" s="626"/>
      <c r="X326" s="580"/>
      <c r="Y326" s="375"/>
      <c r="Z326" s="375"/>
      <c r="AA326" s="308"/>
      <c r="AB326" s="275"/>
      <c r="AC326" s="506"/>
      <c r="AD326" s="506"/>
      <c r="AE326" s="506"/>
      <c r="AF326" s="506"/>
      <c r="AG326" s="506"/>
      <c r="AH326" s="506"/>
      <c r="AI326" s="506"/>
      <c r="AJ326" s="506"/>
      <c r="AK326" s="529"/>
      <c r="AL326" s="92"/>
    </row>
    <row r="327" ht="15.75" customHeight="1">
      <c r="A327" s="565"/>
      <c r="B327" s="695"/>
      <c r="C327" s="626"/>
      <c r="D327" s="695"/>
      <c r="E327" s="626"/>
      <c r="F327" s="695"/>
      <c r="G327" s="308"/>
      <c r="H327" s="246"/>
      <c r="I327" s="626"/>
      <c r="J327" s="337"/>
      <c r="K327" s="418"/>
      <c r="L327" s="280"/>
      <c r="M327" s="380"/>
      <c r="N327" s="647"/>
      <c r="O327" s="695"/>
      <c r="P327" s="626"/>
      <c r="Q327" s="580"/>
      <c r="R327" s="536"/>
      <c r="S327" s="308"/>
      <c r="T327" s="420"/>
      <c r="U327" s="626"/>
      <c r="V327" s="661"/>
      <c r="W327" s="626"/>
      <c r="X327" s="580"/>
      <c r="Y327" s="375"/>
      <c r="Z327" s="375"/>
      <c r="AA327" s="308"/>
      <c r="AB327" s="275"/>
      <c r="AC327" s="506"/>
      <c r="AD327" s="506"/>
      <c r="AE327" s="506"/>
      <c r="AF327" s="506"/>
      <c r="AG327" s="506"/>
      <c r="AH327" s="506"/>
      <c r="AI327" s="506"/>
      <c r="AJ327" s="506"/>
      <c r="AK327" s="529"/>
      <c r="AL327" s="92"/>
    </row>
    <row r="328" ht="15.75" customHeight="1">
      <c r="A328" s="565"/>
      <c r="B328" s="695"/>
      <c r="C328" s="626"/>
      <c r="D328" s="695"/>
      <c r="E328" s="626"/>
      <c r="F328" s="695"/>
      <c r="G328" s="308"/>
      <c r="H328" s="246"/>
      <c r="I328" s="626"/>
      <c r="J328" s="337"/>
      <c r="K328" s="418"/>
      <c r="L328" s="280"/>
      <c r="M328" s="380"/>
      <c r="N328" s="647"/>
      <c r="O328" s="695"/>
      <c r="P328" s="626"/>
      <c r="Q328" s="580"/>
      <c r="R328" s="536"/>
      <c r="S328" s="308"/>
      <c r="T328" s="420"/>
      <c r="U328" s="626"/>
      <c r="V328" s="661"/>
      <c r="W328" s="626"/>
      <c r="X328" s="580"/>
      <c r="Y328" s="375"/>
      <c r="Z328" s="375"/>
      <c r="AA328" s="308"/>
      <c r="AB328" s="275"/>
      <c r="AC328" s="506"/>
      <c r="AD328" s="506"/>
      <c r="AE328" s="506"/>
      <c r="AF328" s="506"/>
      <c r="AG328" s="506"/>
      <c r="AH328" s="506"/>
      <c r="AI328" s="506"/>
      <c r="AJ328" s="506"/>
      <c r="AK328" s="529"/>
      <c r="AL328" s="92"/>
    </row>
    <row r="329" ht="15.75" customHeight="1">
      <c r="A329" s="565"/>
      <c r="B329" s="695"/>
      <c r="C329" s="626"/>
      <c r="D329" s="695"/>
      <c r="E329" s="626"/>
      <c r="F329" s="695"/>
      <c r="G329" s="308"/>
      <c r="H329" s="246"/>
      <c r="I329" s="626"/>
      <c r="J329" s="337"/>
      <c r="K329" s="418"/>
      <c r="L329" s="280"/>
      <c r="M329" s="380"/>
      <c r="N329" s="647"/>
      <c r="O329" s="695"/>
      <c r="P329" s="626"/>
      <c r="Q329" s="580"/>
      <c r="R329" s="536"/>
      <c r="S329" s="308"/>
      <c r="T329" s="420"/>
      <c r="U329" s="626"/>
      <c r="V329" s="661"/>
      <c r="W329" s="626"/>
      <c r="X329" s="580"/>
      <c r="Y329" s="375"/>
      <c r="Z329" s="375"/>
      <c r="AA329" s="308"/>
      <c r="AB329" s="275"/>
      <c r="AC329" s="506"/>
      <c r="AD329" s="506"/>
      <c r="AE329" s="506"/>
      <c r="AF329" s="506"/>
      <c r="AG329" s="506"/>
      <c r="AH329" s="506"/>
      <c r="AI329" s="506"/>
      <c r="AJ329" s="506"/>
      <c r="AK329" s="529"/>
      <c r="AL329" s="92"/>
    </row>
    <row r="330" ht="15.75" customHeight="1">
      <c r="A330" s="565"/>
      <c r="B330" s="695"/>
      <c r="C330" s="626"/>
      <c r="D330" s="695"/>
      <c r="E330" s="626"/>
      <c r="F330" s="695"/>
      <c r="G330" s="308"/>
      <c r="H330" s="246"/>
      <c r="I330" s="626"/>
      <c r="J330" s="337"/>
      <c r="K330" s="418"/>
      <c r="L330" s="280"/>
      <c r="M330" s="380"/>
      <c r="N330" s="647"/>
      <c r="O330" s="695"/>
      <c r="P330" s="626"/>
      <c r="Q330" s="580"/>
      <c r="R330" s="536"/>
      <c r="S330" s="308"/>
      <c r="T330" s="420"/>
      <c r="U330" s="626"/>
      <c r="V330" s="661"/>
      <c r="W330" s="626"/>
      <c r="X330" s="580"/>
      <c r="Y330" s="375"/>
      <c r="Z330" s="375"/>
      <c r="AA330" s="308"/>
      <c r="AB330" s="275"/>
      <c r="AC330" s="506"/>
      <c r="AD330" s="506"/>
      <c r="AE330" s="506"/>
      <c r="AF330" s="506"/>
      <c r="AG330" s="506"/>
      <c r="AH330" s="506"/>
      <c r="AI330" s="506"/>
      <c r="AJ330" s="506"/>
      <c r="AK330" s="529"/>
      <c r="AL330" s="92"/>
    </row>
    <row r="331" ht="15.75" customHeight="1">
      <c r="A331" s="565"/>
      <c r="B331" s="695"/>
      <c r="C331" s="626"/>
      <c r="D331" s="695"/>
      <c r="E331" s="626"/>
      <c r="F331" s="695"/>
      <c r="G331" s="308"/>
      <c r="H331" s="246"/>
      <c r="I331" s="626"/>
      <c r="J331" s="337"/>
      <c r="K331" s="418"/>
      <c r="L331" s="280"/>
      <c r="M331" s="380"/>
      <c r="N331" s="647"/>
      <c r="O331" s="695"/>
      <c r="P331" s="626"/>
      <c r="Q331" s="580"/>
      <c r="R331" s="536"/>
      <c r="S331" s="308"/>
      <c r="T331" s="420"/>
      <c r="U331" s="626"/>
      <c r="V331" s="661"/>
      <c r="W331" s="626"/>
      <c r="X331" s="580"/>
      <c r="Y331" s="375"/>
      <c r="Z331" s="375"/>
      <c r="AA331" s="308"/>
      <c r="AB331" s="275"/>
      <c r="AC331" s="506"/>
      <c r="AD331" s="506"/>
      <c r="AE331" s="506"/>
      <c r="AF331" s="506"/>
      <c r="AG331" s="506"/>
      <c r="AH331" s="506"/>
      <c r="AI331" s="506"/>
      <c r="AJ331" s="506"/>
      <c r="AK331" s="529"/>
      <c r="AL331" s="92"/>
    </row>
    <row r="332" ht="15.75" customHeight="1">
      <c r="A332" s="565"/>
      <c r="B332" s="695"/>
      <c r="C332" s="626"/>
      <c r="D332" s="695"/>
      <c r="E332" s="626"/>
      <c r="F332" s="695"/>
      <c r="G332" s="308"/>
      <c r="H332" s="246"/>
      <c r="I332" s="626"/>
      <c r="J332" s="337"/>
      <c r="K332" s="418"/>
      <c r="L332" s="280"/>
      <c r="M332" s="380"/>
      <c r="N332" s="647"/>
      <c r="O332" s="695"/>
      <c r="P332" s="626"/>
      <c r="Q332" s="580"/>
      <c r="R332" s="536"/>
      <c r="S332" s="308"/>
      <c r="T332" s="420"/>
      <c r="U332" s="626"/>
      <c r="V332" s="661"/>
      <c r="W332" s="626"/>
      <c r="X332" s="580"/>
      <c r="Y332" s="375"/>
      <c r="Z332" s="375"/>
      <c r="AA332" s="308"/>
      <c r="AB332" s="275"/>
      <c r="AC332" s="506"/>
      <c r="AD332" s="506"/>
      <c r="AE332" s="506"/>
      <c r="AF332" s="506"/>
      <c r="AG332" s="506"/>
      <c r="AH332" s="506"/>
      <c r="AI332" s="506"/>
      <c r="AJ332" s="506"/>
      <c r="AK332" s="529"/>
      <c r="AL332" s="92"/>
    </row>
    <row r="333" ht="15.75" customHeight="1">
      <c r="A333" s="565"/>
      <c r="B333" s="695"/>
      <c r="C333" s="626"/>
      <c r="D333" s="695"/>
      <c r="E333" s="626"/>
      <c r="F333" s="695"/>
      <c r="G333" s="308"/>
      <c r="H333" s="246"/>
      <c r="I333" s="626"/>
      <c r="J333" s="337"/>
      <c r="K333" s="418"/>
      <c r="L333" s="280"/>
      <c r="M333" s="380"/>
      <c r="N333" s="647"/>
      <c r="O333" s="695"/>
      <c r="P333" s="626"/>
      <c r="Q333" s="580"/>
      <c r="R333" s="536"/>
      <c r="S333" s="308"/>
      <c r="T333" s="420"/>
      <c r="U333" s="626"/>
      <c r="V333" s="661"/>
      <c r="W333" s="626"/>
      <c r="X333" s="580"/>
      <c r="Y333" s="375"/>
      <c r="Z333" s="375"/>
      <c r="AA333" s="308"/>
      <c r="AB333" s="275"/>
      <c r="AC333" s="506"/>
      <c r="AD333" s="506"/>
      <c r="AE333" s="506"/>
      <c r="AF333" s="506"/>
      <c r="AG333" s="506"/>
      <c r="AH333" s="506"/>
      <c r="AI333" s="506"/>
      <c r="AJ333" s="506"/>
      <c r="AK333" s="529"/>
      <c r="AL333" s="92"/>
    </row>
    <row r="334" ht="15.75" customHeight="1">
      <c r="A334" s="565"/>
      <c r="B334" s="695"/>
      <c r="C334" s="626"/>
      <c r="D334" s="695"/>
      <c r="E334" s="626"/>
      <c r="F334" s="695"/>
      <c r="G334" s="308"/>
      <c r="H334" s="246"/>
      <c r="I334" s="626"/>
      <c r="J334" s="337"/>
      <c r="K334" s="418"/>
      <c r="L334" s="280"/>
      <c r="M334" s="380"/>
      <c r="N334" s="647"/>
      <c r="O334" s="695"/>
      <c r="P334" s="626"/>
      <c r="Q334" s="580"/>
      <c r="R334" s="536"/>
      <c r="S334" s="308"/>
      <c r="T334" s="420"/>
      <c r="U334" s="626"/>
      <c r="V334" s="661"/>
      <c r="W334" s="626"/>
      <c r="X334" s="580"/>
      <c r="Y334" s="375"/>
      <c r="Z334" s="375"/>
      <c r="AA334" s="308"/>
      <c r="AB334" s="275"/>
      <c r="AC334" s="506"/>
      <c r="AD334" s="506"/>
      <c r="AE334" s="506"/>
      <c r="AF334" s="506"/>
      <c r="AG334" s="506"/>
      <c r="AH334" s="506"/>
      <c r="AI334" s="506"/>
      <c r="AJ334" s="506"/>
      <c r="AK334" s="529"/>
      <c r="AL334" s="92"/>
    </row>
    <row r="335" ht="15.75" customHeight="1">
      <c r="A335" s="565"/>
      <c r="B335" s="695"/>
      <c r="C335" s="626"/>
      <c r="D335" s="695"/>
      <c r="E335" s="626"/>
      <c r="F335" s="695"/>
      <c r="G335" s="308"/>
      <c r="H335" s="246"/>
      <c r="I335" s="626"/>
      <c r="J335" s="337"/>
      <c r="K335" s="418"/>
      <c r="L335" s="280"/>
      <c r="M335" s="380"/>
      <c r="N335" s="647"/>
      <c r="O335" s="695"/>
      <c r="P335" s="626"/>
      <c r="Q335" s="580"/>
      <c r="R335" s="536"/>
      <c r="S335" s="308"/>
      <c r="T335" s="420"/>
      <c r="U335" s="626"/>
      <c r="V335" s="661"/>
      <c r="W335" s="626"/>
      <c r="X335" s="580"/>
      <c r="Y335" s="375"/>
      <c r="Z335" s="375"/>
      <c r="AA335" s="308"/>
      <c r="AB335" s="275"/>
      <c r="AC335" s="506"/>
      <c r="AD335" s="506"/>
      <c r="AE335" s="506"/>
      <c r="AF335" s="506"/>
      <c r="AG335" s="506"/>
      <c r="AH335" s="506"/>
      <c r="AI335" s="506"/>
      <c r="AJ335" s="506"/>
      <c r="AK335" s="529"/>
      <c r="AL335" s="92"/>
    </row>
    <row r="336" ht="15.75" customHeight="1">
      <c r="A336" s="565"/>
      <c r="B336" s="695"/>
      <c r="C336" s="626"/>
      <c r="D336" s="695"/>
      <c r="E336" s="626"/>
      <c r="F336" s="695"/>
      <c r="G336" s="308"/>
      <c r="H336" s="246"/>
      <c r="I336" s="626"/>
      <c r="J336" s="337"/>
      <c r="K336" s="418"/>
      <c r="L336" s="280"/>
      <c r="M336" s="380"/>
      <c r="N336" s="647"/>
      <c r="O336" s="695"/>
      <c r="P336" s="626"/>
      <c r="Q336" s="580"/>
      <c r="R336" s="536"/>
      <c r="S336" s="308"/>
      <c r="T336" s="420"/>
      <c r="U336" s="626"/>
      <c r="V336" s="661"/>
      <c r="W336" s="626"/>
      <c r="X336" s="580"/>
      <c r="Y336" s="375"/>
      <c r="Z336" s="375"/>
      <c r="AA336" s="308"/>
      <c r="AB336" s="275"/>
      <c r="AC336" s="506"/>
      <c r="AD336" s="506"/>
      <c r="AE336" s="506"/>
      <c r="AF336" s="506"/>
      <c r="AG336" s="506"/>
      <c r="AH336" s="506"/>
      <c r="AI336" s="506"/>
      <c r="AJ336" s="506"/>
      <c r="AK336" s="529"/>
      <c r="AL336" s="92"/>
    </row>
    <row r="337" ht="15.75" customHeight="1">
      <c r="A337" s="565"/>
      <c r="B337" s="695"/>
      <c r="C337" s="626"/>
      <c r="D337" s="695"/>
      <c r="E337" s="626"/>
      <c r="F337" s="695"/>
      <c r="G337" s="308"/>
      <c r="H337" s="246"/>
      <c r="I337" s="626"/>
      <c r="J337" s="337"/>
      <c r="K337" s="418"/>
      <c r="L337" s="280"/>
      <c r="M337" s="380"/>
      <c r="N337" s="647"/>
      <c r="O337" s="695"/>
      <c r="P337" s="626"/>
      <c r="Q337" s="580"/>
      <c r="R337" s="536"/>
      <c r="S337" s="308"/>
      <c r="T337" s="420"/>
      <c r="U337" s="626"/>
      <c r="V337" s="661"/>
      <c r="W337" s="626"/>
      <c r="X337" s="580"/>
      <c r="Y337" s="375"/>
      <c r="Z337" s="375"/>
      <c r="AA337" s="308"/>
      <c r="AB337" s="275"/>
      <c r="AC337" s="506"/>
      <c r="AD337" s="506"/>
      <c r="AE337" s="506"/>
      <c r="AF337" s="506"/>
      <c r="AG337" s="506"/>
      <c r="AH337" s="506"/>
      <c r="AI337" s="506"/>
      <c r="AJ337" s="506"/>
      <c r="AK337" s="529"/>
      <c r="AL337" s="92"/>
    </row>
    <row r="338" ht="15.75" customHeight="1">
      <c r="A338" s="565"/>
      <c r="B338" s="695"/>
      <c r="C338" s="626"/>
      <c r="D338" s="695"/>
      <c r="E338" s="626"/>
      <c r="F338" s="695"/>
      <c r="G338" s="308"/>
      <c r="H338" s="246"/>
      <c r="I338" s="626"/>
      <c r="J338" s="337"/>
      <c r="K338" s="418"/>
      <c r="L338" s="280"/>
      <c r="M338" s="380"/>
      <c r="N338" s="647"/>
      <c r="O338" s="695"/>
      <c r="P338" s="626"/>
      <c r="Q338" s="580"/>
      <c r="R338" s="536"/>
      <c r="S338" s="308"/>
      <c r="T338" s="420"/>
      <c r="U338" s="626"/>
      <c r="V338" s="661"/>
      <c r="W338" s="626"/>
      <c r="X338" s="580"/>
      <c r="Y338" s="375"/>
      <c r="Z338" s="375"/>
      <c r="AA338" s="308"/>
      <c r="AB338" s="275"/>
      <c r="AC338" s="506"/>
      <c r="AD338" s="506"/>
      <c r="AE338" s="506"/>
      <c r="AF338" s="506"/>
      <c r="AG338" s="506"/>
      <c r="AH338" s="506"/>
      <c r="AI338" s="506"/>
      <c r="AJ338" s="506"/>
      <c r="AK338" s="529"/>
      <c r="AL338" s="92"/>
    </row>
    <row r="339" ht="15.75" customHeight="1">
      <c r="A339" s="565"/>
      <c r="B339" s="695"/>
      <c r="C339" s="626"/>
      <c r="D339" s="695"/>
      <c r="E339" s="626"/>
      <c r="F339" s="695"/>
      <c r="G339" s="308"/>
      <c r="H339" s="246"/>
      <c r="I339" s="626"/>
      <c r="J339" s="337"/>
      <c r="K339" s="418"/>
      <c r="L339" s="280"/>
      <c r="M339" s="380"/>
      <c r="N339" s="647"/>
      <c r="O339" s="695"/>
      <c r="P339" s="626"/>
      <c r="Q339" s="580"/>
      <c r="R339" s="536"/>
      <c r="S339" s="308"/>
      <c r="T339" s="420"/>
      <c r="U339" s="626"/>
      <c r="V339" s="661"/>
      <c r="W339" s="626"/>
      <c r="X339" s="580"/>
      <c r="Y339" s="375"/>
      <c r="Z339" s="375"/>
      <c r="AA339" s="308"/>
      <c r="AB339" s="275"/>
      <c r="AC339" s="506"/>
      <c r="AD339" s="506"/>
      <c r="AE339" s="506"/>
      <c r="AF339" s="506"/>
      <c r="AG339" s="506"/>
      <c r="AH339" s="506"/>
      <c r="AI339" s="506"/>
      <c r="AJ339" s="506"/>
      <c r="AK339" s="529"/>
      <c r="AL339" s="92"/>
    </row>
    <row r="340" ht="15.75" customHeight="1">
      <c r="A340" s="565"/>
      <c r="B340" s="695"/>
      <c r="C340" s="626"/>
      <c r="D340" s="695"/>
      <c r="E340" s="626"/>
      <c r="F340" s="695"/>
      <c r="G340" s="308"/>
      <c r="H340" s="246"/>
      <c r="I340" s="626"/>
      <c r="J340" s="337"/>
      <c r="K340" s="418"/>
      <c r="L340" s="280"/>
      <c r="M340" s="380"/>
      <c r="N340" s="647"/>
      <c r="O340" s="695"/>
      <c r="P340" s="626"/>
      <c r="Q340" s="580"/>
      <c r="R340" s="536"/>
      <c r="S340" s="308"/>
      <c r="T340" s="420"/>
      <c r="U340" s="626"/>
      <c r="V340" s="661"/>
      <c r="W340" s="626"/>
      <c r="X340" s="580"/>
      <c r="Y340" s="375"/>
      <c r="Z340" s="375"/>
      <c r="AA340" s="308"/>
      <c r="AB340" s="275"/>
      <c r="AC340" s="506"/>
      <c r="AD340" s="506"/>
      <c r="AE340" s="506"/>
      <c r="AF340" s="506"/>
      <c r="AG340" s="506"/>
      <c r="AH340" s="506"/>
      <c r="AI340" s="506"/>
      <c r="AJ340" s="506"/>
      <c r="AK340" s="529"/>
      <c r="AL340" s="92"/>
    </row>
    <row r="341" ht="15.75" customHeight="1">
      <c r="A341" s="565"/>
      <c r="B341" s="695"/>
      <c r="C341" s="626"/>
      <c r="D341" s="695"/>
      <c r="E341" s="626"/>
      <c r="F341" s="695"/>
      <c r="G341" s="308"/>
      <c r="H341" s="246"/>
      <c r="I341" s="626"/>
      <c r="J341" s="337"/>
      <c r="K341" s="418"/>
      <c r="L341" s="280"/>
      <c r="M341" s="380"/>
      <c r="N341" s="647"/>
      <c r="O341" s="695"/>
      <c r="P341" s="626"/>
      <c r="Q341" s="580"/>
      <c r="R341" s="536"/>
      <c r="S341" s="308"/>
      <c r="T341" s="420"/>
      <c r="U341" s="626"/>
      <c r="V341" s="661"/>
      <c r="W341" s="626"/>
      <c r="X341" s="580"/>
      <c r="Y341" s="375"/>
      <c r="Z341" s="375"/>
      <c r="AA341" s="308"/>
      <c r="AB341" s="275"/>
      <c r="AC341" s="506"/>
      <c r="AD341" s="506"/>
      <c r="AE341" s="506"/>
      <c r="AF341" s="506"/>
      <c r="AG341" s="506"/>
      <c r="AH341" s="506"/>
      <c r="AI341" s="506"/>
      <c r="AJ341" s="506"/>
      <c r="AK341" s="529"/>
      <c r="AL341" s="92"/>
    </row>
    <row r="342" ht="15.75" customHeight="1">
      <c r="A342" s="565"/>
      <c r="B342" s="695"/>
      <c r="C342" s="626"/>
      <c r="D342" s="695"/>
      <c r="E342" s="626"/>
      <c r="F342" s="695"/>
      <c r="G342" s="308"/>
      <c r="H342" s="246"/>
      <c r="I342" s="626"/>
      <c r="J342" s="337"/>
      <c r="K342" s="418"/>
      <c r="L342" s="280"/>
      <c r="M342" s="380"/>
      <c r="N342" s="647"/>
      <c r="O342" s="695"/>
      <c r="P342" s="626"/>
      <c r="Q342" s="580"/>
      <c r="R342" s="536"/>
      <c r="S342" s="308"/>
      <c r="T342" s="420"/>
      <c r="U342" s="626"/>
      <c r="V342" s="661"/>
      <c r="W342" s="626"/>
      <c r="X342" s="580"/>
      <c r="Y342" s="375"/>
      <c r="Z342" s="375"/>
      <c r="AA342" s="308"/>
      <c r="AB342" s="275"/>
      <c r="AC342" s="506"/>
      <c r="AD342" s="506"/>
      <c r="AE342" s="506"/>
      <c r="AF342" s="506"/>
      <c r="AG342" s="506"/>
      <c r="AH342" s="506"/>
      <c r="AI342" s="506"/>
      <c r="AJ342" s="506"/>
      <c r="AK342" s="529"/>
      <c r="AL342" s="92"/>
    </row>
    <row r="343" ht="15.75" customHeight="1">
      <c r="A343" s="565"/>
      <c r="B343" s="695"/>
      <c r="C343" s="626"/>
      <c r="D343" s="695"/>
      <c r="E343" s="626"/>
      <c r="F343" s="695"/>
      <c r="G343" s="308"/>
      <c r="H343" s="246"/>
      <c r="I343" s="626"/>
      <c r="J343" s="337"/>
      <c r="K343" s="418"/>
      <c r="L343" s="280"/>
      <c r="M343" s="380"/>
      <c r="N343" s="647"/>
      <c r="O343" s="695"/>
      <c r="P343" s="626"/>
      <c r="Q343" s="580"/>
      <c r="R343" s="536"/>
      <c r="S343" s="308"/>
      <c r="T343" s="420"/>
      <c r="U343" s="626"/>
      <c r="V343" s="661"/>
      <c r="W343" s="626"/>
      <c r="X343" s="580"/>
      <c r="Y343" s="375"/>
      <c r="Z343" s="375"/>
      <c r="AA343" s="308"/>
      <c r="AB343" s="275"/>
      <c r="AC343" s="506"/>
      <c r="AD343" s="506"/>
      <c r="AE343" s="506"/>
      <c r="AF343" s="506"/>
      <c r="AG343" s="506"/>
      <c r="AH343" s="506"/>
      <c r="AI343" s="506"/>
      <c r="AJ343" s="506"/>
      <c r="AK343" s="529"/>
      <c r="AL343" s="92"/>
    </row>
    <row r="344" ht="15.75" customHeight="1">
      <c r="A344" s="565"/>
      <c r="B344" s="695"/>
      <c r="C344" s="626"/>
      <c r="D344" s="695"/>
      <c r="E344" s="626"/>
      <c r="F344" s="695"/>
      <c r="G344" s="308"/>
      <c r="H344" s="246"/>
      <c r="I344" s="626"/>
      <c r="J344" s="337"/>
      <c r="K344" s="418"/>
      <c r="L344" s="280"/>
      <c r="M344" s="380"/>
      <c r="N344" s="647"/>
      <c r="O344" s="695"/>
      <c r="P344" s="626"/>
      <c r="Q344" s="580"/>
      <c r="R344" s="536"/>
      <c r="S344" s="308"/>
      <c r="T344" s="420"/>
      <c r="U344" s="626"/>
      <c r="V344" s="661"/>
      <c r="W344" s="626"/>
      <c r="X344" s="580"/>
      <c r="Y344" s="375"/>
      <c r="Z344" s="375"/>
      <c r="AA344" s="308"/>
      <c r="AB344" s="275"/>
      <c r="AC344" s="506"/>
      <c r="AD344" s="506"/>
      <c r="AE344" s="506"/>
      <c r="AF344" s="506"/>
      <c r="AG344" s="506"/>
      <c r="AH344" s="506"/>
      <c r="AI344" s="506"/>
      <c r="AJ344" s="506"/>
      <c r="AK344" s="529"/>
      <c r="AL344" s="92"/>
    </row>
    <row r="345" ht="15.75" customHeight="1">
      <c r="A345" s="565"/>
      <c r="B345" s="695"/>
      <c r="C345" s="626"/>
      <c r="D345" s="695"/>
      <c r="E345" s="626"/>
      <c r="F345" s="695"/>
      <c r="G345" s="308"/>
      <c r="H345" s="246"/>
      <c r="I345" s="626"/>
      <c r="J345" s="337"/>
      <c r="K345" s="418"/>
      <c r="L345" s="280"/>
      <c r="M345" s="380"/>
      <c r="N345" s="647"/>
      <c r="O345" s="695"/>
      <c r="P345" s="626"/>
      <c r="Q345" s="580"/>
      <c r="R345" s="536"/>
      <c r="S345" s="308"/>
      <c r="T345" s="420"/>
      <c r="U345" s="626"/>
      <c r="V345" s="661"/>
      <c r="W345" s="626"/>
      <c r="X345" s="580"/>
      <c r="Y345" s="375"/>
      <c r="Z345" s="375"/>
      <c r="AA345" s="308"/>
      <c r="AB345" s="275"/>
      <c r="AC345" s="506"/>
      <c r="AD345" s="506"/>
      <c r="AE345" s="506"/>
      <c r="AF345" s="506"/>
      <c r="AG345" s="506"/>
      <c r="AH345" s="506"/>
      <c r="AI345" s="506"/>
      <c r="AJ345" s="506"/>
      <c r="AK345" s="529"/>
      <c r="AL345" s="92"/>
    </row>
    <row r="346" ht="15.75" customHeight="1">
      <c r="A346" s="565"/>
      <c r="B346" s="695"/>
      <c r="C346" s="626"/>
      <c r="D346" s="695"/>
      <c r="E346" s="626"/>
      <c r="F346" s="695"/>
      <c r="G346" s="308"/>
      <c r="H346" s="246"/>
      <c r="I346" s="626"/>
      <c r="J346" s="337"/>
      <c r="K346" s="418"/>
      <c r="L346" s="280"/>
      <c r="M346" s="380"/>
      <c r="N346" s="647"/>
      <c r="O346" s="695"/>
      <c r="P346" s="626"/>
      <c r="Q346" s="580"/>
      <c r="R346" s="536"/>
      <c r="S346" s="308"/>
      <c r="T346" s="420"/>
      <c r="U346" s="626"/>
      <c r="V346" s="661"/>
      <c r="W346" s="626"/>
      <c r="X346" s="580"/>
      <c r="Y346" s="375"/>
      <c r="Z346" s="375"/>
      <c r="AA346" s="308"/>
      <c r="AB346" s="275"/>
      <c r="AC346" s="506"/>
      <c r="AD346" s="506"/>
      <c r="AE346" s="506"/>
      <c r="AF346" s="506"/>
      <c r="AG346" s="506"/>
      <c r="AH346" s="506"/>
      <c r="AI346" s="506"/>
      <c r="AJ346" s="506"/>
      <c r="AK346" s="529"/>
      <c r="AL346" s="92"/>
    </row>
    <row r="347" ht="15.75" customHeight="1">
      <c r="A347" s="565"/>
      <c r="B347" s="695"/>
      <c r="C347" s="626"/>
      <c r="D347" s="695"/>
      <c r="E347" s="626"/>
      <c r="F347" s="695"/>
      <c r="G347" s="308"/>
      <c r="H347" s="246"/>
      <c r="I347" s="626"/>
      <c r="J347" s="337"/>
      <c r="K347" s="418"/>
      <c r="L347" s="280"/>
      <c r="M347" s="380"/>
      <c r="N347" s="647"/>
      <c r="O347" s="695"/>
      <c r="P347" s="626"/>
      <c r="Q347" s="580"/>
      <c r="R347" s="536"/>
      <c r="S347" s="308"/>
      <c r="T347" s="420"/>
      <c r="U347" s="626"/>
      <c r="V347" s="661"/>
      <c r="W347" s="626"/>
      <c r="X347" s="580"/>
      <c r="Y347" s="375"/>
      <c r="Z347" s="375"/>
      <c r="AA347" s="308"/>
      <c r="AB347" s="275"/>
      <c r="AC347" s="506"/>
      <c r="AD347" s="506"/>
      <c r="AE347" s="506"/>
      <c r="AF347" s="506"/>
      <c r="AG347" s="506"/>
      <c r="AH347" s="506"/>
      <c r="AI347" s="506"/>
      <c r="AJ347" s="506"/>
      <c r="AK347" s="529"/>
      <c r="AL347" s="92"/>
    </row>
    <row r="348" ht="15.75" customHeight="1">
      <c r="A348" s="565"/>
      <c r="B348" s="695"/>
      <c r="C348" s="626"/>
      <c r="D348" s="695"/>
      <c r="E348" s="626"/>
      <c r="F348" s="695"/>
      <c r="G348" s="308"/>
      <c r="H348" s="246"/>
      <c r="I348" s="626"/>
      <c r="J348" s="337"/>
      <c r="K348" s="418"/>
      <c r="L348" s="280"/>
      <c r="M348" s="380"/>
      <c r="N348" s="647"/>
      <c r="O348" s="695"/>
      <c r="P348" s="626"/>
      <c r="Q348" s="580"/>
      <c r="R348" s="536"/>
      <c r="S348" s="308"/>
      <c r="T348" s="420"/>
      <c r="U348" s="626"/>
      <c r="V348" s="661"/>
      <c r="W348" s="626"/>
      <c r="X348" s="580"/>
      <c r="Y348" s="375"/>
      <c r="Z348" s="375"/>
      <c r="AA348" s="308"/>
      <c r="AB348" s="275"/>
      <c r="AC348" s="506"/>
      <c r="AD348" s="506"/>
      <c r="AE348" s="506"/>
      <c r="AF348" s="506"/>
      <c r="AG348" s="506"/>
      <c r="AH348" s="506"/>
      <c r="AI348" s="506"/>
      <c r="AJ348" s="506"/>
      <c r="AK348" s="529"/>
      <c r="AL348" s="92"/>
    </row>
    <row r="349" ht="15.75" customHeight="1">
      <c r="A349" s="565"/>
      <c r="B349" s="695"/>
      <c r="C349" s="626"/>
      <c r="D349" s="695"/>
      <c r="E349" s="626"/>
      <c r="F349" s="695"/>
      <c r="G349" s="308"/>
      <c r="H349" s="246"/>
      <c r="I349" s="626"/>
      <c r="J349" s="337"/>
      <c r="K349" s="418"/>
      <c r="L349" s="280"/>
      <c r="M349" s="380"/>
      <c r="N349" s="647"/>
      <c r="O349" s="695"/>
      <c r="P349" s="626"/>
      <c r="Q349" s="580"/>
      <c r="R349" s="536"/>
      <c r="S349" s="308"/>
      <c r="T349" s="420"/>
      <c r="U349" s="626"/>
      <c r="V349" s="661"/>
      <c r="W349" s="626"/>
      <c r="X349" s="580"/>
      <c r="Y349" s="375"/>
      <c r="Z349" s="375"/>
      <c r="AA349" s="308"/>
      <c r="AB349" s="275"/>
      <c r="AC349" s="506"/>
      <c r="AD349" s="506"/>
      <c r="AE349" s="506"/>
      <c r="AF349" s="506"/>
      <c r="AG349" s="506"/>
      <c r="AH349" s="506"/>
      <c r="AI349" s="506"/>
      <c r="AJ349" s="506"/>
      <c r="AK349" s="529"/>
      <c r="AL349" s="92"/>
    </row>
    <row r="350" ht="15.75" customHeight="1">
      <c r="A350" s="565"/>
      <c r="B350" s="695"/>
      <c r="C350" s="626"/>
      <c r="D350" s="695"/>
      <c r="E350" s="626"/>
      <c r="F350" s="695"/>
      <c r="G350" s="308"/>
      <c r="H350" s="246"/>
      <c r="I350" s="626"/>
      <c r="J350" s="337"/>
      <c r="K350" s="418"/>
      <c r="L350" s="280"/>
      <c r="M350" s="380"/>
      <c r="N350" s="647"/>
      <c r="O350" s="695"/>
      <c r="P350" s="626"/>
      <c r="Q350" s="580"/>
      <c r="R350" s="536"/>
      <c r="S350" s="308"/>
      <c r="T350" s="420"/>
      <c r="U350" s="626"/>
      <c r="V350" s="661"/>
      <c r="W350" s="626"/>
      <c r="X350" s="580"/>
      <c r="Y350" s="375"/>
      <c r="Z350" s="375"/>
      <c r="AA350" s="308"/>
      <c r="AB350" s="275"/>
      <c r="AC350" s="506"/>
      <c r="AD350" s="506"/>
      <c r="AE350" s="506"/>
      <c r="AF350" s="506"/>
      <c r="AG350" s="506"/>
      <c r="AH350" s="506"/>
      <c r="AI350" s="506"/>
      <c r="AJ350" s="506"/>
      <c r="AK350" s="529"/>
      <c r="AL350" s="92"/>
    </row>
    <row r="351" ht="15.75" customHeight="1">
      <c r="A351" s="565"/>
      <c r="B351" s="695"/>
      <c r="C351" s="626"/>
      <c r="D351" s="695"/>
      <c r="E351" s="626"/>
      <c r="F351" s="695"/>
      <c r="G351" s="308"/>
      <c r="H351" s="246"/>
      <c r="I351" s="626"/>
      <c r="J351" s="337"/>
      <c r="K351" s="418"/>
      <c r="L351" s="280"/>
      <c r="M351" s="380"/>
      <c r="N351" s="647"/>
      <c r="O351" s="695"/>
      <c r="P351" s="626"/>
      <c r="Q351" s="580"/>
      <c r="R351" s="536"/>
      <c r="S351" s="308"/>
      <c r="T351" s="420"/>
      <c r="U351" s="626"/>
      <c r="V351" s="661"/>
      <c r="W351" s="626"/>
      <c r="X351" s="580"/>
      <c r="Y351" s="375"/>
      <c r="Z351" s="375"/>
      <c r="AA351" s="308"/>
      <c r="AB351" s="275"/>
      <c r="AC351" s="506"/>
      <c r="AD351" s="506"/>
      <c r="AE351" s="506"/>
      <c r="AF351" s="506"/>
      <c r="AG351" s="506"/>
      <c r="AH351" s="506"/>
      <c r="AI351" s="506"/>
      <c r="AJ351" s="506"/>
      <c r="AK351" s="529"/>
      <c r="AL351" s="92"/>
    </row>
    <row r="352" ht="15.75" customHeight="1">
      <c r="A352" s="565"/>
      <c r="B352" s="695"/>
      <c r="C352" s="626"/>
      <c r="D352" s="695"/>
      <c r="E352" s="626"/>
      <c r="F352" s="695"/>
      <c r="G352" s="308"/>
      <c r="H352" s="246"/>
      <c r="I352" s="626"/>
      <c r="J352" s="337"/>
      <c r="K352" s="418"/>
      <c r="L352" s="280"/>
      <c r="M352" s="380"/>
      <c r="N352" s="647"/>
      <c r="O352" s="695"/>
      <c r="P352" s="626"/>
      <c r="Q352" s="580"/>
      <c r="R352" s="536"/>
      <c r="S352" s="308"/>
      <c r="T352" s="420"/>
      <c r="U352" s="626"/>
      <c r="V352" s="661"/>
      <c r="W352" s="626"/>
      <c r="X352" s="580"/>
      <c r="Y352" s="375"/>
      <c r="Z352" s="375"/>
      <c r="AA352" s="308"/>
      <c r="AB352" s="275"/>
      <c r="AC352" s="506"/>
      <c r="AD352" s="506"/>
      <c r="AE352" s="506"/>
      <c r="AF352" s="506"/>
      <c r="AG352" s="506"/>
      <c r="AH352" s="506"/>
      <c r="AI352" s="506"/>
      <c r="AJ352" s="506"/>
      <c r="AK352" s="529"/>
      <c r="AL352" s="92"/>
    </row>
    <row r="353" ht="15.75" customHeight="1">
      <c r="A353" s="565"/>
      <c r="B353" s="695"/>
      <c r="C353" s="626"/>
      <c r="D353" s="695"/>
      <c r="E353" s="626"/>
      <c r="F353" s="695"/>
      <c r="G353" s="308"/>
      <c r="H353" s="246"/>
      <c r="I353" s="626"/>
      <c r="J353" s="337"/>
      <c r="K353" s="418"/>
      <c r="L353" s="280"/>
      <c r="M353" s="380"/>
      <c r="N353" s="647"/>
      <c r="O353" s="695"/>
      <c r="P353" s="626"/>
      <c r="Q353" s="580"/>
      <c r="R353" s="536"/>
      <c r="S353" s="308"/>
      <c r="T353" s="420"/>
      <c r="U353" s="626"/>
      <c r="V353" s="661"/>
      <c r="W353" s="626"/>
      <c r="X353" s="580"/>
      <c r="Y353" s="375"/>
      <c r="Z353" s="375"/>
      <c r="AA353" s="308"/>
      <c r="AB353" s="275"/>
      <c r="AC353" s="506"/>
      <c r="AD353" s="506"/>
      <c r="AE353" s="506"/>
      <c r="AF353" s="506"/>
      <c r="AG353" s="506"/>
      <c r="AH353" s="506"/>
      <c r="AI353" s="506"/>
      <c r="AJ353" s="506"/>
      <c r="AK353" s="529"/>
      <c r="AL353" s="92"/>
    </row>
    <row r="354" ht="15.75" customHeight="1">
      <c r="A354" s="565"/>
      <c r="B354" s="695"/>
      <c r="C354" s="626"/>
      <c r="D354" s="695"/>
      <c r="E354" s="626"/>
      <c r="F354" s="695"/>
      <c r="G354" s="308"/>
      <c r="H354" s="246"/>
      <c r="I354" s="626"/>
      <c r="J354" s="337"/>
      <c r="K354" s="418"/>
      <c r="L354" s="280"/>
      <c r="M354" s="380"/>
      <c r="N354" s="647"/>
      <c r="O354" s="695"/>
      <c r="P354" s="626"/>
      <c r="Q354" s="580"/>
      <c r="R354" s="536"/>
      <c r="S354" s="308"/>
      <c r="T354" s="420"/>
      <c r="U354" s="626"/>
      <c r="V354" s="661"/>
      <c r="W354" s="626"/>
      <c r="X354" s="580"/>
      <c r="Y354" s="375"/>
      <c r="Z354" s="375"/>
      <c r="AA354" s="308"/>
      <c r="AB354" s="275"/>
      <c r="AC354" s="506"/>
      <c r="AD354" s="506"/>
      <c r="AE354" s="506"/>
      <c r="AF354" s="506"/>
      <c r="AG354" s="506"/>
      <c r="AH354" s="506"/>
      <c r="AI354" s="506"/>
      <c r="AJ354" s="506"/>
      <c r="AK354" s="529"/>
      <c r="AL354" s="92"/>
    </row>
    <row r="355" ht="15.75" customHeight="1">
      <c r="A355" s="565"/>
      <c r="B355" s="695"/>
      <c r="C355" s="626"/>
      <c r="D355" s="695"/>
      <c r="E355" s="626"/>
      <c r="F355" s="695"/>
      <c r="G355" s="308"/>
      <c r="H355" s="246"/>
      <c r="I355" s="626"/>
      <c r="J355" s="337"/>
      <c r="K355" s="418"/>
      <c r="L355" s="280"/>
      <c r="M355" s="380"/>
      <c r="N355" s="647"/>
      <c r="O355" s="695"/>
      <c r="P355" s="626"/>
      <c r="Q355" s="580"/>
      <c r="R355" s="536"/>
      <c r="S355" s="308"/>
      <c r="T355" s="420"/>
      <c r="U355" s="626"/>
      <c r="V355" s="661"/>
      <c r="W355" s="626"/>
      <c r="X355" s="580"/>
      <c r="Y355" s="375"/>
      <c r="Z355" s="375"/>
      <c r="AA355" s="308"/>
      <c r="AB355" s="275"/>
      <c r="AC355" s="506"/>
      <c r="AD355" s="506"/>
      <c r="AE355" s="506"/>
      <c r="AF355" s="506"/>
      <c r="AG355" s="506"/>
      <c r="AH355" s="506"/>
      <c r="AI355" s="506"/>
      <c r="AJ355" s="506"/>
      <c r="AK355" s="529"/>
      <c r="AL355" s="92"/>
    </row>
    <row r="356" ht="15.75" customHeight="1">
      <c r="A356" s="565"/>
      <c r="B356" s="695"/>
      <c r="C356" s="626"/>
      <c r="D356" s="695"/>
      <c r="E356" s="626"/>
      <c r="F356" s="695"/>
      <c r="G356" s="308"/>
      <c r="H356" s="246"/>
      <c r="I356" s="626"/>
      <c r="J356" s="337"/>
      <c r="K356" s="418"/>
      <c r="L356" s="280"/>
      <c r="M356" s="380"/>
      <c r="N356" s="647"/>
      <c r="O356" s="695"/>
      <c r="P356" s="626"/>
      <c r="Q356" s="580"/>
      <c r="R356" s="536"/>
      <c r="S356" s="308"/>
      <c r="T356" s="420"/>
      <c r="U356" s="626"/>
      <c r="V356" s="661"/>
      <c r="W356" s="626"/>
      <c r="X356" s="580"/>
      <c r="Y356" s="375"/>
      <c r="Z356" s="375"/>
      <c r="AA356" s="308"/>
      <c r="AB356" s="275"/>
      <c r="AC356" s="506"/>
      <c r="AD356" s="506"/>
      <c r="AE356" s="506"/>
      <c r="AF356" s="506"/>
      <c r="AG356" s="506"/>
      <c r="AH356" s="506"/>
      <c r="AI356" s="506"/>
      <c r="AJ356" s="506"/>
      <c r="AK356" s="529"/>
      <c r="AL356" s="92"/>
    </row>
    <row r="357" ht="15.75" customHeight="1">
      <c r="A357" s="565"/>
      <c r="B357" s="695"/>
      <c r="C357" s="626"/>
      <c r="D357" s="695"/>
      <c r="E357" s="626"/>
      <c r="F357" s="695"/>
      <c r="G357" s="308"/>
      <c r="H357" s="246"/>
      <c r="I357" s="626"/>
      <c r="J357" s="337"/>
      <c r="K357" s="418"/>
      <c r="L357" s="280"/>
      <c r="M357" s="380"/>
      <c r="N357" s="647"/>
      <c r="O357" s="695"/>
      <c r="P357" s="626"/>
      <c r="Q357" s="580"/>
      <c r="R357" s="536"/>
      <c r="S357" s="308"/>
      <c r="T357" s="420"/>
      <c r="U357" s="626"/>
      <c r="V357" s="661"/>
      <c r="W357" s="626"/>
      <c r="X357" s="580"/>
      <c r="Y357" s="375"/>
      <c r="Z357" s="375"/>
      <c r="AA357" s="308"/>
      <c r="AB357" s="275"/>
      <c r="AC357" s="506"/>
      <c r="AD357" s="506"/>
      <c r="AE357" s="506"/>
      <c r="AF357" s="506"/>
      <c r="AG357" s="506"/>
      <c r="AH357" s="506"/>
      <c r="AI357" s="506"/>
      <c r="AJ357" s="506"/>
      <c r="AK357" s="529"/>
      <c r="AL357" s="92"/>
    </row>
    <row r="358" ht="15.75" customHeight="1">
      <c r="A358" s="565"/>
      <c r="B358" s="695"/>
      <c r="C358" s="626"/>
      <c r="D358" s="695"/>
      <c r="E358" s="626"/>
      <c r="F358" s="695"/>
      <c r="G358" s="308"/>
      <c r="H358" s="246"/>
      <c r="I358" s="626"/>
      <c r="J358" s="337"/>
      <c r="K358" s="418"/>
      <c r="L358" s="280"/>
      <c r="M358" s="380"/>
      <c r="N358" s="647"/>
      <c r="O358" s="695"/>
      <c r="P358" s="626"/>
      <c r="Q358" s="580"/>
      <c r="R358" s="536"/>
      <c r="S358" s="308"/>
      <c r="T358" s="420"/>
      <c r="U358" s="626"/>
      <c r="V358" s="661"/>
      <c r="W358" s="626"/>
      <c r="X358" s="580"/>
      <c r="Y358" s="375"/>
      <c r="Z358" s="375"/>
      <c r="AA358" s="308"/>
      <c r="AB358" s="275"/>
      <c r="AC358" s="506"/>
      <c r="AD358" s="506"/>
      <c r="AE358" s="506"/>
      <c r="AF358" s="506"/>
      <c r="AG358" s="506"/>
      <c r="AH358" s="506"/>
      <c r="AI358" s="506"/>
      <c r="AJ358" s="506"/>
      <c r="AK358" s="529"/>
      <c r="AL358" s="92"/>
    </row>
    <row r="359" ht="15.75" customHeight="1">
      <c r="A359" s="565"/>
      <c r="B359" s="695"/>
      <c r="C359" s="626"/>
      <c r="D359" s="695"/>
      <c r="E359" s="626"/>
      <c r="F359" s="695"/>
      <c r="G359" s="308"/>
      <c r="H359" s="246"/>
      <c r="I359" s="626"/>
      <c r="J359" s="337"/>
      <c r="K359" s="418"/>
      <c r="L359" s="280"/>
      <c r="M359" s="380"/>
      <c r="N359" s="647"/>
      <c r="O359" s="695"/>
      <c r="P359" s="626"/>
      <c r="Q359" s="580"/>
      <c r="R359" s="536"/>
      <c r="S359" s="308"/>
      <c r="T359" s="420"/>
      <c r="U359" s="626"/>
      <c r="V359" s="661"/>
      <c r="W359" s="626"/>
      <c r="X359" s="580"/>
      <c r="Y359" s="375"/>
      <c r="Z359" s="375"/>
      <c r="AA359" s="308"/>
      <c r="AB359" s="275"/>
      <c r="AC359" s="506"/>
      <c r="AD359" s="506"/>
      <c r="AE359" s="506"/>
      <c r="AF359" s="506"/>
      <c r="AG359" s="506"/>
      <c r="AH359" s="506"/>
      <c r="AI359" s="506"/>
      <c r="AJ359" s="506"/>
      <c r="AK359" s="529"/>
      <c r="AL359" s="92"/>
    </row>
    <row r="360" ht="15.75" customHeight="1">
      <c r="A360" s="565"/>
      <c r="B360" s="695"/>
      <c r="C360" s="626"/>
      <c r="D360" s="695"/>
      <c r="E360" s="626"/>
      <c r="F360" s="695"/>
      <c r="G360" s="308"/>
      <c r="H360" s="246"/>
      <c r="I360" s="626"/>
      <c r="J360" s="337"/>
      <c r="K360" s="418"/>
      <c r="L360" s="280"/>
      <c r="M360" s="380"/>
      <c r="N360" s="647"/>
      <c r="O360" s="695"/>
      <c r="P360" s="626"/>
      <c r="Q360" s="580"/>
      <c r="R360" s="536"/>
      <c r="S360" s="308"/>
      <c r="T360" s="420"/>
      <c r="U360" s="626"/>
      <c r="V360" s="661"/>
      <c r="W360" s="626"/>
      <c r="X360" s="580"/>
      <c r="Y360" s="375"/>
      <c r="Z360" s="375"/>
      <c r="AA360" s="308"/>
      <c r="AB360" s="275"/>
      <c r="AC360" s="506"/>
      <c r="AD360" s="506"/>
      <c r="AE360" s="506"/>
      <c r="AF360" s="506"/>
      <c r="AG360" s="506"/>
      <c r="AH360" s="506"/>
      <c r="AI360" s="506"/>
      <c r="AJ360" s="506"/>
      <c r="AK360" s="529"/>
      <c r="AL360" s="92"/>
    </row>
    <row r="361" ht="15.75" customHeight="1">
      <c r="A361" s="565"/>
      <c r="B361" s="695"/>
      <c r="C361" s="626"/>
      <c r="D361" s="695"/>
      <c r="E361" s="626"/>
      <c r="F361" s="695"/>
      <c r="G361" s="308"/>
      <c r="H361" s="246"/>
      <c r="I361" s="626"/>
      <c r="J361" s="337"/>
      <c r="K361" s="418"/>
      <c r="L361" s="280"/>
      <c r="M361" s="380"/>
      <c r="N361" s="647"/>
      <c r="O361" s="695"/>
      <c r="P361" s="626"/>
      <c r="Q361" s="580"/>
      <c r="R361" s="536"/>
      <c r="S361" s="308"/>
      <c r="T361" s="420"/>
      <c r="U361" s="626"/>
      <c r="V361" s="661"/>
      <c r="W361" s="626"/>
      <c r="X361" s="580"/>
      <c r="Y361" s="375"/>
      <c r="Z361" s="375"/>
      <c r="AA361" s="308"/>
      <c r="AB361" s="275"/>
      <c r="AC361" s="506"/>
      <c r="AD361" s="506"/>
      <c r="AE361" s="506"/>
      <c r="AF361" s="506"/>
      <c r="AG361" s="506"/>
      <c r="AH361" s="506"/>
      <c r="AI361" s="506"/>
      <c r="AJ361" s="506"/>
      <c r="AK361" s="529"/>
      <c r="AL361" s="92"/>
    </row>
    <row r="362" ht="15.75" customHeight="1">
      <c r="A362" s="565"/>
      <c r="B362" s="695"/>
      <c r="C362" s="626"/>
      <c r="D362" s="695"/>
      <c r="E362" s="626"/>
      <c r="F362" s="695"/>
      <c r="G362" s="308"/>
      <c r="H362" s="246"/>
      <c r="I362" s="626"/>
      <c r="J362" s="337"/>
      <c r="K362" s="418"/>
      <c r="L362" s="280"/>
      <c r="M362" s="380"/>
      <c r="N362" s="647"/>
      <c r="O362" s="695"/>
      <c r="P362" s="626"/>
      <c r="Q362" s="580"/>
      <c r="R362" s="536"/>
      <c r="S362" s="308"/>
      <c r="T362" s="420"/>
      <c r="U362" s="626"/>
      <c r="V362" s="661"/>
      <c r="W362" s="626"/>
      <c r="X362" s="580"/>
      <c r="Y362" s="375"/>
      <c r="Z362" s="375"/>
      <c r="AA362" s="308"/>
      <c r="AB362" s="275"/>
      <c r="AC362" s="506"/>
      <c r="AD362" s="506"/>
      <c r="AE362" s="506"/>
      <c r="AF362" s="506"/>
      <c r="AG362" s="506"/>
      <c r="AH362" s="506"/>
      <c r="AI362" s="506"/>
      <c r="AJ362" s="506"/>
      <c r="AK362" s="529"/>
      <c r="AL362" s="92"/>
    </row>
    <row r="363" ht="15.75" customHeight="1">
      <c r="A363" s="565"/>
      <c r="B363" s="695"/>
      <c r="C363" s="626"/>
      <c r="D363" s="695"/>
      <c r="E363" s="626"/>
      <c r="F363" s="695"/>
      <c r="G363" s="308"/>
      <c r="H363" s="246"/>
      <c r="I363" s="626"/>
      <c r="J363" s="337"/>
      <c r="K363" s="418"/>
      <c r="L363" s="280"/>
      <c r="M363" s="380"/>
      <c r="N363" s="647"/>
      <c r="O363" s="695"/>
      <c r="P363" s="626"/>
      <c r="Q363" s="580"/>
      <c r="R363" s="536"/>
      <c r="S363" s="308"/>
      <c r="T363" s="420"/>
      <c r="U363" s="626"/>
      <c r="V363" s="661"/>
      <c r="W363" s="626"/>
      <c r="X363" s="580"/>
      <c r="Y363" s="375"/>
      <c r="Z363" s="375"/>
      <c r="AA363" s="308"/>
      <c r="AB363" s="275"/>
      <c r="AC363" s="506"/>
      <c r="AD363" s="506"/>
      <c r="AE363" s="506"/>
      <c r="AF363" s="506"/>
      <c r="AG363" s="506"/>
      <c r="AH363" s="506"/>
      <c r="AI363" s="506"/>
      <c r="AJ363" s="506"/>
      <c r="AK363" s="529"/>
      <c r="AL363" s="92"/>
    </row>
    <row r="364" ht="15.75" customHeight="1">
      <c r="A364" s="565"/>
      <c r="B364" s="695"/>
      <c r="C364" s="626"/>
      <c r="D364" s="695"/>
      <c r="E364" s="626"/>
      <c r="F364" s="695"/>
      <c r="G364" s="308"/>
      <c r="H364" s="246"/>
      <c r="I364" s="626"/>
      <c r="J364" s="337"/>
      <c r="K364" s="418"/>
      <c r="L364" s="280"/>
      <c r="M364" s="380"/>
      <c r="N364" s="647"/>
      <c r="O364" s="695"/>
      <c r="P364" s="626"/>
      <c r="Q364" s="580"/>
      <c r="R364" s="536"/>
      <c r="S364" s="308"/>
      <c r="T364" s="420"/>
      <c r="U364" s="626"/>
      <c r="V364" s="661"/>
      <c r="W364" s="626"/>
      <c r="X364" s="580"/>
      <c r="Y364" s="375"/>
      <c r="Z364" s="375"/>
      <c r="AA364" s="308"/>
      <c r="AB364" s="275"/>
      <c r="AC364" s="506"/>
      <c r="AD364" s="506"/>
      <c r="AE364" s="506"/>
      <c r="AF364" s="506"/>
      <c r="AG364" s="506"/>
      <c r="AH364" s="506"/>
      <c r="AI364" s="506"/>
      <c r="AJ364" s="506"/>
      <c r="AK364" s="529"/>
      <c r="AL364" s="92"/>
    </row>
    <row r="365" ht="15.75" customHeight="1">
      <c r="A365" s="565"/>
      <c r="B365" s="695"/>
      <c r="C365" s="626"/>
      <c r="D365" s="695"/>
      <c r="E365" s="626"/>
      <c r="F365" s="695"/>
      <c r="G365" s="308"/>
      <c r="H365" s="246"/>
      <c r="I365" s="626"/>
      <c r="J365" s="337"/>
      <c r="K365" s="418"/>
      <c r="L365" s="280"/>
      <c r="M365" s="380"/>
      <c r="N365" s="647"/>
      <c r="O365" s="695"/>
      <c r="P365" s="626"/>
      <c r="Q365" s="580"/>
      <c r="R365" s="536"/>
      <c r="S365" s="308"/>
      <c r="T365" s="420"/>
      <c r="U365" s="626"/>
      <c r="V365" s="661"/>
      <c r="W365" s="626"/>
      <c r="X365" s="580"/>
      <c r="Y365" s="375"/>
      <c r="Z365" s="375"/>
      <c r="AA365" s="308"/>
      <c r="AB365" s="275"/>
      <c r="AC365" s="506"/>
      <c r="AD365" s="506"/>
      <c r="AE365" s="506"/>
      <c r="AF365" s="506"/>
      <c r="AG365" s="506"/>
      <c r="AH365" s="506"/>
      <c r="AI365" s="506"/>
      <c r="AJ365" s="506"/>
      <c r="AK365" s="529"/>
      <c r="AL365" s="92"/>
    </row>
    <row r="366" ht="15.75" customHeight="1">
      <c r="A366" s="565"/>
      <c r="B366" s="695"/>
      <c r="C366" s="626"/>
      <c r="D366" s="695"/>
      <c r="E366" s="626"/>
      <c r="F366" s="695"/>
      <c r="G366" s="308"/>
      <c r="H366" s="246"/>
      <c r="I366" s="626"/>
      <c r="J366" s="337"/>
      <c r="K366" s="418"/>
      <c r="L366" s="280"/>
      <c r="M366" s="380"/>
      <c r="N366" s="647"/>
      <c r="O366" s="695"/>
      <c r="P366" s="626"/>
      <c r="Q366" s="580"/>
      <c r="R366" s="536"/>
      <c r="S366" s="308"/>
      <c r="T366" s="420"/>
      <c r="U366" s="626"/>
      <c r="V366" s="661"/>
      <c r="W366" s="626"/>
      <c r="X366" s="580"/>
      <c r="Y366" s="375"/>
      <c r="Z366" s="375"/>
      <c r="AA366" s="308"/>
      <c r="AB366" s="275"/>
      <c r="AC366" s="506"/>
      <c r="AD366" s="506"/>
      <c r="AE366" s="506"/>
      <c r="AF366" s="506"/>
      <c r="AG366" s="506"/>
      <c r="AH366" s="506"/>
      <c r="AI366" s="506"/>
      <c r="AJ366" s="506"/>
      <c r="AK366" s="529"/>
      <c r="AL366" s="92"/>
    </row>
    <row r="367" ht="15.75" customHeight="1">
      <c r="A367" s="565"/>
      <c r="B367" s="695"/>
      <c r="C367" s="626"/>
      <c r="D367" s="695"/>
      <c r="E367" s="626"/>
      <c r="F367" s="695"/>
      <c r="G367" s="308"/>
      <c r="H367" s="246"/>
      <c r="I367" s="626"/>
      <c r="J367" s="337"/>
      <c r="K367" s="418"/>
      <c r="L367" s="280"/>
      <c r="M367" s="380"/>
      <c r="N367" s="647"/>
      <c r="O367" s="695"/>
      <c r="P367" s="626"/>
      <c r="Q367" s="580"/>
      <c r="R367" s="536"/>
      <c r="S367" s="308"/>
      <c r="T367" s="420"/>
      <c r="U367" s="626"/>
      <c r="V367" s="661"/>
      <c r="W367" s="626"/>
      <c r="X367" s="580"/>
      <c r="Y367" s="375"/>
      <c r="Z367" s="375"/>
      <c r="AA367" s="308"/>
      <c r="AB367" s="275"/>
      <c r="AC367" s="506"/>
      <c r="AD367" s="506"/>
      <c r="AE367" s="506"/>
      <c r="AF367" s="506"/>
      <c r="AG367" s="506"/>
      <c r="AH367" s="506"/>
      <c r="AI367" s="506"/>
      <c r="AJ367" s="506"/>
      <c r="AK367" s="529"/>
      <c r="AL367" s="92"/>
    </row>
    <row r="368" ht="15.75" customHeight="1">
      <c r="A368" s="565"/>
      <c r="B368" s="695"/>
      <c r="C368" s="626"/>
      <c r="D368" s="695"/>
      <c r="E368" s="626"/>
      <c r="F368" s="695"/>
      <c r="G368" s="308"/>
      <c r="H368" s="246"/>
      <c r="I368" s="626"/>
      <c r="J368" s="337"/>
      <c r="K368" s="418"/>
      <c r="L368" s="280"/>
      <c r="M368" s="380"/>
      <c r="N368" s="647"/>
      <c r="O368" s="695"/>
      <c r="P368" s="626"/>
      <c r="Q368" s="580"/>
      <c r="R368" s="536"/>
      <c r="S368" s="308"/>
      <c r="T368" s="420"/>
      <c r="U368" s="626"/>
      <c r="V368" s="661"/>
      <c r="W368" s="626"/>
      <c r="X368" s="580"/>
      <c r="Y368" s="375"/>
      <c r="Z368" s="375"/>
      <c r="AA368" s="308"/>
      <c r="AB368" s="275"/>
      <c r="AC368" s="506"/>
      <c r="AD368" s="506"/>
      <c r="AE368" s="506"/>
      <c r="AF368" s="506"/>
      <c r="AG368" s="506"/>
      <c r="AH368" s="506"/>
      <c r="AI368" s="506"/>
      <c r="AJ368" s="506"/>
      <c r="AK368" s="529"/>
      <c r="AL368" s="92"/>
    </row>
    <row r="369" ht="15.75" customHeight="1">
      <c r="A369" s="565"/>
      <c r="B369" s="695"/>
      <c r="C369" s="626"/>
      <c r="D369" s="695"/>
      <c r="E369" s="626"/>
      <c r="F369" s="695"/>
      <c r="G369" s="308"/>
      <c r="H369" s="246"/>
      <c r="I369" s="626"/>
      <c r="J369" s="337"/>
      <c r="K369" s="418"/>
      <c r="L369" s="280"/>
      <c r="M369" s="380"/>
      <c r="N369" s="647"/>
      <c r="O369" s="695"/>
      <c r="P369" s="626"/>
      <c r="Q369" s="580"/>
      <c r="R369" s="536"/>
      <c r="S369" s="308"/>
      <c r="T369" s="420"/>
      <c r="U369" s="626"/>
      <c r="V369" s="661"/>
      <c r="W369" s="626"/>
      <c r="X369" s="580"/>
      <c r="Y369" s="375"/>
      <c r="Z369" s="375"/>
      <c r="AA369" s="308"/>
      <c r="AB369" s="275"/>
      <c r="AC369" s="506"/>
      <c r="AD369" s="506"/>
      <c r="AE369" s="506"/>
      <c r="AF369" s="506"/>
      <c r="AG369" s="506"/>
      <c r="AH369" s="506"/>
      <c r="AI369" s="506"/>
      <c r="AJ369" s="506"/>
      <c r="AK369" s="529"/>
      <c r="AL369" s="92"/>
    </row>
    <row r="370" ht="15.75" customHeight="1">
      <c r="A370" s="565"/>
      <c r="B370" s="695"/>
      <c r="C370" s="626"/>
      <c r="D370" s="695"/>
      <c r="E370" s="626"/>
      <c r="F370" s="695"/>
      <c r="G370" s="308"/>
      <c r="H370" s="246"/>
      <c r="I370" s="626"/>
      <c r="J370" s="337"/>
      <c r="K370" s="418"/>
      <c r="L370" s="280"/>
      <c r="M370" s="380"/>
      <c r="N370" s="647"/>
      <c r="O370" s="695"/>
      <c r="P370" s="626"/>
      <c r="Q370" s="580"/>
      <c r="R370" s="536"/>
      <c r="S370" s="308"/>
      <c r="T370" s="420"/>
      <c r="U370" s="626"/>
      <c r="V370" s="661"/>
      <c r="W370" s="626"/>
      <c r="X370" s="580"/>
      <c r="Y370" s="375"/>
      <c r="Z370" s="375"/>
      <c r="AA370" s="308"/>
      <c r="AB370" s="275"/>
      <c r="AC370" s="506"/>
      <c r="AD370" s="506"/>
      <c r="AE370" s="506"/>
      <c r="AF370" s="506"/>
      <c r="AG370" s="506"/>
      <c r="AH370" s="506"/>
      <c r="AI370" s="506"/>
      <c r="AJ370" s="506"/>
      <c r="AK370" s="529"/>
      <c r="AL370" s="92"/>
    </row>
    <row r="371" ht="15.75" customHeight="1">
      <c r="A371" s="565"/>
      <c r="B371" s="695"/>
      <c r="C371" s="626"/>
      <c r="D371" s="695"/>
      <c r="E371" s="626"/>
      <c r="F371" s="695"/>
      <c r="G371" s="308"/>
      <c r="H371" s="246"/>
      <c r="I371" s="626"/>
      <c r="J371" s="337"/>
      <c r="K371" s="418"/>
      <c r="L371" s="280"/>
      <c r="M371" s="380"/>
      <c r="N371" s="647"/>
      <c r="O371" s="695"/>
      <c r="P371" s="626"/>
      <c r="Q371" s="580"/>
      <c r="R371" s="536"/>
      <c r="S371" s="308"/>
      <c r="T371" s="420"/>
      <c r="U371" s="626"/>
      <c r="V371" s="661"/>
      <c r="W371" s="626"/>
      <c r="X371" s="580"/>
      <c r="Y371" s="375"/>
      <c r="Z371" s="375"/>
      <c r="AA371" s="308"/>
      <c r="AB371" s="275"/>
      <c r="AC371" s="506"/>
      <c r="AD371" s="506"/>
      <c r="AE371" s="506"/>
      <c r="AF371" s="506"/>
      <c r="AG371" s="506"/>
      <c r="AH371" s="506"/>
      <c r="AI371" s="506"/>
      <c r="AJ371" s="506"/>
      <c r="AK371" s="529"/>
      <c r="AL371" s="92"/>
    </row>
    <row r="372" ht="15.75" customHeight="1">
      <c r="A372" s="565"/>
      <c r="B372" s="695"/>
      <c r="C372" s="626"/>
      <c r="D372" s="695"/>
      <c r="E372" s="626"/>
      <c r="F372" s="695"/>
      <c r="G372" s="308"/>
      <c r="H372" s="246"/>
      <c r="I372" s="626"/>
      <c r="J372" s="337"/>
      <c r="K372" s="418"/>
      <c r="L372" s="280"/>
      <c r="M372" s="380"/>
      <c r="N372" s="647"/>
      <c r="O372" s="695"/>
      <c r="P372" s="626"/>
      <c r="Q372" s="580"/>
      <c r="R372" s="536"/>
      <c r="S372" s="308"/>
      <c r="T372" s="420"/>
      <c r="U372" s="626"/>
      <c r="V372" s="661"/>
      <c r="W372" s="626"/>
      <c r="X372" s="580"/>
      <c r="Y372" s="375"/>
      <c r="Z372" s="375"/>
      <c r="AA372" s="308"/>
      <c r="AB372" s="275"/>
      <c r="AC372" s="506"/>
      <c r="AD372" s="506"/>
      <c r="AE372" s="506"/>
      <c r="AF372" s="506"/>
      <c r="AG372" s="506"/>
      <c r="AH372" s="506"/>
      <c r="AI372" s="506"/>
      <c r="AJ372" s="506"/>
      <c r="AK372" s="529"/>
      <c r="AL372" s="92"/>
    </row>
    <row r="373" ht="15.75" customHeight="1">
      <c r="A373" s="565"/>
      <c r="B373" s="695"/>
      <c r="C373" s="626"/>
      <c r="D373" s="695"/>
      <c r="E373" s="626"/>
      <c r="F373" s="695"/>
      <c r="G373" s="308"/>
      <c r="H373" s="246"/>
      <c r="I373" s="626"/>
      <c r="J373" s="337"/>
      <c r="K373" s="418"/>
      <c r="L373" s="280"/>
      <c r="M373" s="380"/>
      <c r="N373" s="647"/>
      <c r="O373" s="695"/>
      <c r="P373" s="626"/>
      <c r="Q373" s="580"/>
      <c r="R373" s="536"/>
      <c r="S373" s="308"/>
      <c r="T373" s="420"/>
      <c r="U373" s="626"/>
      <c r="V373" s="661"/>
      <c r="W373" s="626"/>
      <c r="X373" s="580"/>
      <c r="Y373" s="375"/>
      <c r="Z373" s="375"/>
      <c r="AA373" s="308"/>
      <c r="AB373" s="275"/>
      <c r="AC373" s="506"/>
      <c r="AD373" s="506"/>
      <c r="AE373" s="506"/>
      <c r="AF373" s="506"/>
      <c r="AG373" s="506"/>
      <c r="AH373" s="506"/>
      <c r="AI373" s="506"/>
      <c r="AJ373" s="506"/>
      <c r="AK373" s="529"/>
      <c r="AL373" s="92"/>
    </row>
    <row r="374" ht="15.75" customHeight="1">
      <c r="A374" s="565"/>
      <c r="B374" s="695"/>
      <c r="C374" s="626"/>
      <c r="D374" s="695"/>
      <c r="E374" s="626"/>
      <c r="F374" s="695"/>
      <c r="G374" s="308"/>
      <c r="H374" s="246"/>
      <c r="I374" s="626"/>
      <c r="J374" s="337"/>
      <c r="K374" s="418"/>
      <c r="L374" s="280"/>
      <c r="M374" s="380"/>
      <c r="N374" s="647"/>
      <c r="O374" s="695"/>
      <c r="P374" s="626"/>
      <c r="Q374" s="580"/>
      <c r="R374" s="536"/>
      <c r="S374" s="308"/>
      <c r="T374" s="420"/>
      <c r="U374" s="626"/>
      <c r="V374" s="661"/>
      <c r="W374" s="626"/>
      <c r="X374" s="580"/>
      <c r="Y374" s="375"/>
      <c r="Z374" s="375"/>
      <c r="AA374" s="308"/>
      <c r="AB374" s="275"/>
      <c r="AC374" s="506"/>
      <c r="AD374" s="506"/>
      <c r="AE374" s="506"/>
      <c r="AF374" s="506"/>
      <c r="AG374" s="506"/>
      <c r="AH374" s="506"/>
      <c r="AI374" s="506"/>
      <c r="AJ374" s="506"/>
      <c r="AK374" s="529"/>
      <c r="AL374" s="92"/>
    </row>
    <row r="375" ht="15.75" customHeight="1">
      <c r="A375" s="565"/>
      <c r="B375" s="695"/>
      <c r="C375" s="626"/>
      <c r="D375" s="695"/>
      <c r="E375" s="626"/>
      <c r="F375" s="695"/>
      <c r="G375" s="308"/>
      <c r="H375" s="246"/>
      <c r="I375" s="626"/>
      <c r="J375" s="337"/>
      <c r="K375" s="418"/>
      <c r="L375" s="280"/>
      <c r="M375" s="380"/>
      <c r="N375" s="647"/>
      <c r="O375" s="695"/>
      <c r="P375" s="626"/>
      <c r="Q375" s="580"/>
      <c r="R375" s="536"/>
      <c r="S375" s="308"/>
      <c r="T375" s="420"/>
      <c r="U375" s="626"/>
      <c r="V375" s="661"/>
      <c r="W375" s="626"/>
      <c r="X375" s="580"/>
      <c r="Y375" s="375"/>
      <c r="Z375" s="375"/>
      <c r="AA375" s="308"/>
      <c r="AB375" s="275"/>
      <c r="AC375" s="506"/>
      <c r="AD375" s="506"/>
      <c r="AE375" s="506"/>
      <c r="AF375" s="506"/>
      <c r="AG375" s="506"/>
      <c r="AH375" s="506"/>
      <c r="AI375" s="506"/>
      <c r="AJ375" s="506"/>
      <c r="AK375" s="529"/>
      <c r="AL375" s="92"/>
    </row>
    <row r="376" ht="15.75" customHeight="1">
      <c r="A376" s="565"/>
      <c r="B376" s="695"/>
      <c r="C376" s="626"/>
      <c r="D376" s="695"/>
      <c r="E376" s="626"/>
      <c r="F376" s="695"/>
      <c r="G376" s="308"/>
      <c r="H376" s="246"/>
      <c r="I376" s="626"/>
      <c r="J376" s="337"/>
      <c r="K376" s="418"/>
      <c r="L376" s="280"/>
      <c r="M376" s="380"/>
      <c r="N376" s="647"/>
      <c r="O376" s="695"/>
      <c r="P376" s="626"/>
      <c r="Q376" s="580"/>
      <c r="R376" s="536"/>
      <c r="S376" s="308"/>
      <c r="T376" s="420"/>
      <c r="U376" s="626"/>
      <c r="V376" s="661"/>
      <c r="W376" s="626"/>
      <c r="X376" s="580"/>
      <c r="Y376" s="375"/>
      <c r="Z376" s="375"/>
      <c r="AA376" s="308"/>
      <c r="AB376" s="275"/>
      <c r="AC376" s="506"/>
      <c r="AD376" s="506"/>
      <c r="AE376" s="506"/>
      <c r="AF376" s="506"/>
      <c r="AG376" s="506"/>
      <c r="AH376" s="506"/>
      <c r="AI376" s="506"/>
      <c r="AJ376" s="506"/>
      <c r="AK376" s="529"/>
      <c r="AL376" s="92"/>
    </row>
    <row r="377" ht="15.75" customHeight="1">
      <c r="A377" s="565"/>
      <c r="B377" s="695"/>
      <c r="C377" s="626"/>
      <c r="D377" s="695"/>
      <c r="E377" s="626"/>
      <c r="F377" s="695"/>
      <c r="G377" s="308"/>
      <c r="H377" s="246"/>
      <c r="I377" s="626"/>
      <c r="J377" s="337"/>
      <c r="K377" s="418"/>
      <c r="L377" s="280"/>
      <c r="M377" s="380"/>
      <c r="N377" s="647"/>
      <c r="O377" s="695"/>
      <c r="P377" s="626"/>
      <c r="Q377" s="580"/>
      <c r="R377" s="536"/>
      <c r="S377" s="308"/>
      <c r="T377" s="420"/>
      <c r="U377" s="626"/>
      <c r="V377" s="661"/>
      <c r="W377" s="626"/>
      <c r="X377" s="580"/>
      <c r="Y377" s="375"/>
      <c r="Z377" s="375"/>
      <c r="AA377" s="308"/>
      <c r="AB377" s="275"/>
      <c r="AC377" s="506"/>
      <c r="AD377" s="506"/>
      <c r="AE377" s="506"/>
      <c r="AF377" s="506"/>
      <c r="AG377" s="506"/>
      <c r="AH377" s="506"/>
      <c r="AI377" s="506"/>
      <c r="AJ377" s="506"/>
      <c r="AK377" s="529"/>
      <c r="AL377" s="92"/>
    </row>
    <row r="378" ht="15.75" customHeight="1">
      <c r="A378" s="565"/>
      <c r="B378" s="695"/>
      <c r="C378" s="626"/>
      <c r="D378" s="695"/>
      <c r="E378" s="626"/>
      <c r="F378" s="695"/>
      <c r="G378" s="308"/>
      <c r="H378" s="246"/>
      <c r="I378" s="626"/>
      <c r="J378" s="337"/>
      <c r="K378" s="418"/>
      <c r="L378" s="280"/>
      <c r="M378" s="380"/>
      <c r="N378" s="647"/>
      <c r="O378" s="695"/>
      <c r="P378" s="626"/>
      <c r="Q378" s="580"/>
      <c r="R378" s="536"/>
      <c r="S378" s="308"/>
      <c r="T378" s="420"/>
      <c r="U378" s="626"/>
      <c r="V378" s="661"/>
      <c r="W378" s="626"/>
      <c r="X378" s="580"/>
      <c r="Y378" s="375"/>
      <c r="Z378" s="375"/>
      <c r="AA378" s="308"/>
      <c r="AB378" s="275"/>
      <c r="AC378" s="506"/>
      <c r="AD378" s="506"/>
      <c r="AE378" s="506"/>
      <c r="AF378" s="506"/>
      <c r="AG378" s="506"/>
      <c r="AH378" s="506"/>
      <c r="AI378" s="506"/>
      <c r="AJ378" s="506"/>
      <c r="AK378" s="529"/>
      <c r="AL378" s="92"/>
    </row>
    <row r="379" ht="15.75" customHeight="1">
      <c r="A379" s="565"/>
      <c r="B379" s="695"/>
      <c r="C379" s="626"/>
      <c r="D379" s="695"/>
      <c r="E379" s="626"/>
      <c r="F379" s="695"/>
      <c r="G379" s="308"/>
      <c r="H379" s="246"/>
      <c r="I379" s="626"/>
      <c r="J379" s="337"/>
      <c r="K379" s="418"/>
      <c r="L379" s="280"/>
      <c r="M379" s="380"/>
      <c r="N379" s="647"/>
      <c r="O379" s="695"/>
      <c r="P379" s="626"/>
      <c r="Q379" s="580"/>
      <c r="R379" s="536"/>
      <c r="S379" s="308"/>
      <c r="T379" s="420"/>
      <c r="U379" s="626"/>
      <c r="V379" s="661"/>
      <c r="W379" s="626"/>
      <c r="X379" s="580"/>
      <c r="Y379" s="375"/>
      <c r="Z379" s="375"/>
      <c r="AA379" s="308"/>
      <c r="AB379" s="275"/>
      <c r="AC379" s="506"/>
      <c r="AD379" s="506"/>
      <c r="AE379" s="506"/>
      <c r="AF379" s="506"/>
      <c r="AG379" s="506"/>
      <c r="AH379" s="506"/>
      <c r="AI379" s="506"/>
      <c r="AJ379" s="506"/>
      <c r="AK379" s="529"/>
      <c r="AL379" s="92"/>
    </row>
    <row r="380" ht="15.75" customHeight="1">
      <c r="A380" s="565"/>
      <c r="B380" s="695"/>
      <c r="C380" s="626"/>
      <c r="D380" s="695"/>
      <c r="E380" s="626"/>
      <c r="F380" s="695"/>
      <c r="G380" s="308"/>
      <c r="H380" s="246"/>
      <c r="I380" s="626"/>
      <c r="J380" s="337"/>
      <c r="K380" s="418"/>
      <c r="L380" s="280"/>
      <c r="M380" s="380"/>
      <c r="N380" s="647"/>
      <c r="O380" s="695"/>
      <c r="P380" s="626"/>
      <c r="Q380" s="580"/>
      <c r="R380" s="536"/>
      <c r="S380" s="308"/>
      <c r="T380" s="420"/>
      <c r="U380" s="626"/>
      <c r="V380" s="661"/>
      <c r="W380" s="626"/>
      <c r="X380" s="580"/>
      <c r="Y380" s="375"/>
      <c r="Z380" s="375"/>
      <c r="AA380" s="308"/>
      <c r="AB380" s="275"/>
      <c r="AC380" s="506"/>
      <c r="AD380" s="506"/>
      <c r="AE380" s="506"/>
      <c r="AF380" s="506"/>
      <c r="AG380" s="506"/>
      <c r="AH380" s="506"/>
      <c r="AI380" s="506"/>
      <c r="AJ380" s="506"/>
      <c r="AK380" s="529"/>
      <c r="AL380" s="92"/>
    </row>
    <row r="381" ht="15.75" customHeight="1">
      <c r="A381" s="565"/>
      <c r="B381" s="695"/>
      <c r="C381" s="626"/>
      <c r="D381" s="695"/>
      <c r="E381" s="626"/>
      <c r="F381" s="695"/>
      <c r="G381" s="308"/>
      <c r="H381" s="246"/>
      <c r="I381" s="626"/>
      <c r="J381" s="337"/>
      <c r="K381" s="418"/>
      <c r="L381" s="280"/>
      <c r="M381" s="380"/>
      <c r="N381" s="647"/>
      <c r="O381" s="695"/>
      <c r="P381" s="626"/>
      <c r="Q381" s="580"/>
      <c r="R381" s="536"/>
      <c r="S381" s="308"/>
      <c r="T381" s="420"/>
      <c r="U381" s="626"/>
      <c r="V381" s="661"/>
      <c r="W381" s="626"/>
      <c r="X381" s="580"/>
      <c r="Y381" s="375"/>
      <c r="Z381" s="375"/>
      <c r="AA381" s="308"/>
      <c r="AB381" s="275"/>
      <c r="AC381" s="506"/>
      <c r="AD381" s="506"/>
      <c r="AE381" s="506"/>
      <c r="AF381" s="506"/>
      <c r="AG381" s="506"/>
      <c r="AH381" s="506"/>
      <c r="AI381" s="506"/>
      <c r="AJ381" s="506"/>
      <c r="AK381" s="529"/>
      <c r="AL381" s="92"/>
    </row>
    <row r="382" ht="15.75" customHeight="1">
      <c r="A382" s="565"/>
      <c r="B382" s="695"/>
      <c r="C382" s="626"/>
      <c r="D382" s="695"/>
      <c r="E382" s="626"/>
      <c r="F382" s="695"/>
      <c r="G382" s="308"/>
      <c r="H382" s="246"/>
      <c r="I382" s="626"/>
      <c r="J382" s="337"/>
      <c r="K382" s="418"/>
      <c r="L382" s="280"/>
      <c r="M382" s="380"/>
      <c r="N382" s="647"/>
      <c r="O382" s="695"/>
      <c r="P382" s="626"/>
      <c r="Q382" s="580"/>
      <c r="R382" s="536"/>
      <c r="S382" s="308"/>
      <c r="T382" s="420"/>
      <c r="U382" s="626"/>
      <c r="V382" s="661"/>
      <c r="W382" s="626"/>
      <c r="X382" s="580"/>
      <c r="Y382" s="375"/>
      <c r="Z382" s="375"/>
      <c r="AA382" s="308"/>
      <c r="AB382" s="275"/>
      <c r="AC382" s="506"/>
      <c r="AD382" s="506"/>
      <c r="AE382" s="506"/>
      <c r="AF382" s="506"/>
      <c r="AG382" s="506"/>
      <c r="AH382" s="506"/>
      <c r="AI382" s="506"/>
      <c r="AJ382" s="506"/>
      <c r="AK382" s="529"/>
      <c r="AL382" s="92"/>
    </row>
    <row r="383" ht="15.75" customHeight="1">
      <c r="A383" s="565"/>
      <c r="B383" s="695"/>
      <c r="C383" s="626"/>
      <c r="D383" s="695"/>
      <c r="E383" s="626"/>
      <c r="F383" s="695"/>
      <c r="G383" s="308"/>
      <c r="H383" s="246"/>
      <c r="I383" s="626"/>
      <c r="J383" s="337"/>
      <c r="K383" s="418"/>
      <c r="L383" s="280"/>
      <c r="M383" s="380"/>
      <c r="N383" s="647"/>
      <c r="O383" s="695"/>
      <c r="P383" s="626"/>
      <c r="Q383" s="580"/>
      <c r="R383" s="536"/>
      <c r="S383" s="308"/>
      <c r="T383" s="420"/>
      <c r="U383" s="626"/>
      <c r="V383" s="661"/>
      <c r="W383" s="626"/>
      <c r="X383" s="580"/>
      <c r="Y383" s="375"/>
      <c r="Z383" s="375"/>
      <c r="AA383" s="308"/>
      <c r="AB383" s="275"/>
      <c r="AC383" s="506"/>
      <c r="AD383" s="506"/>
      <c r="AE383" s="506"/>
      <c r="AF383" s="506"/>
      <c r="AG383" s="506"/>
      <c r="AH383" s="506"/>
      <c r="AI383" s="506"/>
      <c r="AJ383" s="506"/>
      <c r="AK383" s="529"/>
      <c r="AL383" s="92"/>
    </row>
    <row r="384" ht="15.75" customHeight="1">
      <c r="A384" s="565"/>
      <c r="B384" s="695"/>
      <c r="C384" s="626"/>
      <c r="D384" s="695"/>
      <c r="E384" s="626"/>
      <c r="F384" s="695"/>
      <c r="G384" s="308"/>
      <c r="H384" s="246"/>
      <c r="I384" s="626"/>
      <c r="J384" s="337"/>
      <c r="K384" s="418"/>
      <c r="L384" s="280"/>
      <c r="M384" s="380"/>
      <c r="N384" s="647"/>
      <c r="O384" s="695"/>
      <c r="P384" s="626"/>
      <c r="Q384" s="580"/>
      <c r="R384" s="536"/>
      <c r="S384" s="308"/>
      <c r="T384" s="420"/>
      <c r="U384" s="626"/>
      <c r="V384" s="661"/>
      <c r="W384" s="626"/>
      <c r="X384" s="580"/>
      <c r="Y384" s="375"/>
      <c r="Z384" s="375"/>
      <c r="AA384" s="308"/>
      <c r="AB384" s="275"/>
      <c r="AC384" s="506"/>
      <c r="AD384" s="506"/>
      <c r="AE384" s="506"/>
      <c r="AF384" s="506"/>
      <c r="AG384" s="506"/>
      <c r="AH384" s="506"/>
      <c r="AI384" s="506"/>
      <c r="AJ384" s="506"/>
      <c r="AK384" s="529"/>
      <c r="AL384" s="92"/>
    </row>
    <row r="385" ht="15.75" customHeight="1">
      <c r="A385" s="565"/>
      <c r="B385" s="695"/>
      <c r="C385" s="626"/>
      <c r="D385" s="695"/>
      <c r="E385" s="626"/>
      <c r="F385" s="695"/>
      <c r="G385" s="308"/>
      <c r="H385" s="246"/>
      <c r="I385" s="626"/>
      <c r="J385" s="337"/>
      <c r="K385" s="418"/>
      <c r="L385" s="280"/>
      <c r="M385" s="380"/>
      <c r="N385" s="647"/>
      <c r="O385" s="695"/>
      <c r="P385" s="626"/>
      <c r="Q385" s="580"/>
      <c r="R385" s="536"/>
      <c r="S385" s="308"/>
      <c r="T385" s="420"/>
      <c r="U385" s="626"/>
      <c r="V385" s="661"/>
      <c r="W385" s="626"/>
      <c r="X385" s="580"/>
      <c r="Y385" s="375"/>
      <c r="Z385" s="375"/>
      <c r="AA385" s="308"/>
      <c r="AB385" s="275"/>
      <c r="AC385" s="506"/>
      <c r="AD385" s="506"/>
      <c r="AE385" s="506"/>
      <c r="AF385" s="506"/>
      <c r="AG385" s="506"/>
      <c r="AH385" s="506"/>
      <c r="AI385" s="506"/>
      <c r="AJ385" s="506"/>
      <c r="AK385" s="529"/>
      <c r="AL385" s="92"/>
    </row>
    <row r="386" ht="15.75" customHeight="1">
      <c r="A386" s="565"/>
      <c r="B386" s="695"/>
      <c r="C386" s="626"/>
      <c r="D386" s="695"/>
      <c r="E386" s="626"/>
      <c r="F386" s="695"/>
      <c r="G386" s="308"/>
      <c r="H386" s="246"/>
      <c r="I386" s="626"/>
      <c r="J386" s="337"/>
      <c r="K386" s="418"/>
      <c r="L386" s="280"/>
      <c r="M386" s="380"/>
      <c r="N386" s="647"/>
      <c r="O386" s="695"/>
      <c r="P386" s="626"/>
      <c r="Q386" s="580"/>
      <c r="R386" s="536"/>
      <c r="S386" s="308"/>
      <c r="T386" s="420"/>
      <c r="U386" s="626"/>
      <c r="V386" s="661"/>
      <c r="W386" s="626"/>
      <c r="X386" s="580"/>
      <c r="Y386" s="375"/>
      <c r="Z386" s="375"/>
      <c r="AA386" s="308"/>
      <c r="AB386" s="275"/>
      <c r="AC386" s="506"/>
      <c r="AD386" s="506"/>
      <c r="AE386" s="506"/>
      <c r="AF386" s="506"/>
      <c r="AG386" s="506"/>
      <c r="AH386" s="506"/>
      <c r="AI386" s="506"/>
      <c r="AJ386" s="506"/>
      <c r="AK386" s="529"/>
      <c r="AL386" s="92"/>
    </row>
    <row r="387" ht="15.75" customHeight="1">
      <c r="A387" s="565"/>
      <c r="B387" s="695"/>
      <c r="C387" s="626"/>
      <c r="D387" s="695"/>
      <c r="E387" s="626"/>
      <c r="F387" s="695"/>
      <c r="G387" s="308"/>
      <c r="H387" s="246"/>
      <c r="I387" s="626"/>
      <c r="J387" s="337"/>
      <c r="K387" s="418"/>
      <c r="L387" s="280"/>
      <c r="M387" s="380"/>
      <c r="N387" s="647"/>
      <c r="O387" s="695"/>
      <c r="P387" s="626"/>
      <c r="Q387" s="580"/>
      <c r="R387" s="536"/>
      <c r="S387" s="308"/>
      <c r="T387" s="420"/>
      <c r="U387" s="626"/>
      <c r="V387" s="661"/>
      <c r="W387" s="626"/>
      <c r="X387" s="580"/>
      <c r="Y387" s="375"/>
      <c r="Z387" s="375"/>
      <c r="AA387" s="308"/>
      <c r="AB387" s="275"/>
      <c r="AC387" s="506"/>
      <c r="AD387" s="506"/>
      <c r="AE387" s="506"/>
      <c r="AF387" s="506"/>
      <c r="AG387" s="506"/>
      <c r="AH387" s="506"/>
      <c r="AI387" s="506"/>
      <c r="AJ387" s="506"/>
      <c r="AK387" s="529"/>
      <c r="AL387" s="92"/>
    </row>
    <row r="388" ht="15.75" customHeight="1">
      <c r="A388" s="565"/>
      <c r="B388" s="695"/>
      <c r="C388" s="626"/>
      <c r="D388" s="695"/>
      <c r="E388" s="626"/>
      <c r="F388" s="695"/>
      <c r="G388" s="308"/>
      <c r="H388" s="246"/>
      <c r="I388" s="626"/>
      <c r="J388" s="337"/>
      <c r="K388" s="418"/>
      <c r="L388" s="280"/>
      <c r="M388" s="380"/>
      <c r="N388" s="647"/>
      <c r="O388" s="695"/>
      <c r="P388" s="626"/>
      <c r="Q388" s="580"/>
      <c r="R388" s="536"/>
      <c r="S388" s="308"/>
      <c r="T388" s="420"/>
      <c r="U388" s="626"/>
      <c r="V388" s="661"/>
      <c r="W388" s="626"/>
      <c r="X388" s="580"/>
      <c r="Y388" s="375"/>
      <c r="Z388" s="375"/>
      <c r="AA388" s="308"/>
      <c r="AB388" s="275"/>
      <c r="AC388" s="506"/>
      <c r="AD388" s="506"/>
      <c r="AE388" s="506"/>
      <c r="AF388" s="506"/>
      <c r="AG388" s="506"/>
      <c r="AH388" s="506"/>
      <c r="AI388" s="506"/>
      <c r="AJ388" s="506"/>
      <c r="AK388" s="529"/>
      <c r="AL388" s="92"/>
    </row>
    <row r="389" ht="15.75" customHeight="1">
      <c r="A389" s="565"/>
      <c r="B389" s="695"/>
      <c r="C389" s="626"/>
      <c r="D389" s="695"/>
      <c r="E389" s="626"/>
      <c r="F389" s="695"/>
      <c r="G389" s="375"/>
      <c r="H389" s="246"/>
      <c r="I389" s="626"/>
      <c r="J389" s="337"/>
      <c r="K389" s="418"/>
      <c r="L389" s="280"/>
      <c r="M389" s="380"/>
      <c r="N389" s="647"/>
      <c r="O389" s="695"/>
      <c r="P389" s="626"/>
      <c r="Q389" s="580"/>
      <c r="R389" s="536"/>
      <c r="S389" s="308"/>
      <c r="T389" s="420"/>
      <c r="U389" s="626"/>
      <c r="V389" s="661"/>
      <c r="W389" s="626"/>
      <c r="X389" s="580"/>
      <c r="Y389" s="375"/>
      <c r="Z389" s="375"/>
      <c r="AA389" s="308"/>
      <c r="AB389" s="275"/>
      <c r="AC389" s="506"/>
      <c r="AD389" s="506"/>
      <c r="AE389" s="506"/>
      <c r="AF389" s="506"/>
      <c r="AG389" s="506"/>
      <c r="AH389" s="506"/>
      <c r="AI389" s="506"/>
      <c r="AJ389" s="506"/>
      <c r="AK389" s="529"/>
      <c r="AL389" s="92"/>
    </row>
    <row r="390" ht="15.75" customHeight="1">
      <c r="A390" s="565"/>
      <c r="B390" s="695"/>
      <c r="C390" s="626"/>
      <c r="D390" s="695"/>
      <c r="E390" s="626"/>
      <c r="F390" s="695"/>
      <c r="G390" s="375"/>
      <c r="H390" s="246"/>
      <c r="I390" s="626"/>
      <c r="J390" s="337"/>
      <c r="K390" s="418"/>
      <c r="L390" s="280"/>
      <c r="M390" s="380"/>
      <c r="N390" s="647"/>
      <c r="O390" s="695"/>
      <c r="P390" s="626"/>
      <c r="Q390" s="580"/>
      <c r="R390" s="536"/>
      <c r="S390" s="308"/>
      <c r="T390" s="420"/>
      <c r="U390" s="626"/>
      <c r="V390" s="661"/>
      <c r="W390" s="626"/>
      <c r="X390" s="580"/>
      <c r="Y390" s="375"/>
      <c r="Z390" s="375"/>
      <c r="AA390" s="308"/>
      <c r="AB390" s="275"/>
      <c r="AC390" s="506"/>
      <c r="AD390" s="506"/>
      <c r="AE390" s="506"/>
      <c r="AF390" s="506"/>
      <c r="AG390" s="506"/>
      <c r="AH390" s="506"/>
      <c r="AI390" s="506"/>
      <c r="AJ390" s="506"/>
      <c r="AK390" s="529"/>
      <c r="AL390" s="92"/>
    </row>
  </sheetData>
  <mergeCells count="6">
    <mergeCell ref="B1:K1"/>
    <mergeCell ref="M1:R1"/>
    <mergeCell ref="T1:Y1"/>
    <mergeCell ref="AA1:AL1"/>
    <mergeCell ref="AM1:AM43"/>
    <mergeCell ref="B43:AL43"/>
  </mergeCells>
  <dataValidations>
    <dataValidation type="list" errorStyle="warning" allowBlank="1" showErrorMessage="1" sqref="W2">
      <formula1>"Kalb,Kuh,Rind,Jung Bulle,"</formula1>
    </dataValidation>
    <dataValidation type="custom" errorStyle="warning" allowBlank="1" showInputMessage="1" showErrorMessage="1" prompt="Geben Sie ein gültiges Datum ein." sqref="A3:A42">
      <formula1>ISNUMBER(DATEVALUE(A3))</formula1>
    </dataValidation>
    <dataValidation type="list" errorStyle="warning" allowBlank="1" showErrorMessage="1" sqref="K3:K42 R3:R42 Y3:Y42 AL3:AL42">
      <formula1>"~,Bio Hof,Kieckbusch,Spar Markt,Wasserwerk,Pankoke,See Cafe,Anderer Höfe,Nachfrage,Entschädigung,"</formula1>
    </dataValidation>
  </dataValidations>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0.71" defaultRowHeight="15.0"/>
  <cols>
    <col customWidth="1" min="1" max="1" width="24.71"/>
    <col customWidth="1" min="2" max="2" width="7.43"/>
    <col customWidth="1" min="3" max="3" width="7.86"/>
    <col customWidth="1" min="5" max="5" width="16.14"/>
    <col customWidth="1" min="6" max="6" width="17.14"/>
    <col customWidth="1" min="7" max="7" width="18.14"/>
    <col customWidth="1" min="8" max="8" width="17.43"/>
    <col customWidth="1" min="9" max="9" width="16.14"/>
    <col customWidth="1" min="10" max="10" width="17.14"/>
    <col customWidth="1" min="11" max="11" width="16.0"/>
    <col customWidth="1" min="12" max="12" width="16.57"/>
    <col customWidth="1" min="13" max="13" width="16.71"/>
    <col customWidth="1" min="14" max="14" width="17.0"/>
  </cols>
  <sheetData>
    <row r="1" ht="18.75" customHeight="1">
      <c r="A1" s="632" t="s">
        <v>289</v>
      </c>
      <c r="B1" s="59"/>
      <c r="C1" s="59"/>
      <c r="D1" s="108"/>
      <c r="E1" s="59"/>
      <c r="F1" s="629"/>
      <c r="G1" s="629"/>
      <c r="H1" s="629"/>
      <c r="I1" s="629"/>
      <c r="J1" s="629"/>
      <c r="K1" s="629"/>
      <c r="L1" s="629"/>
      <c r="M1" s="629"/>
      <c r="N1" s="629"/>
    </row>
    <row r="2" ht="15.75" customHeight="1">
      <c r="A2" s="160"/>
      <c r="B2" s="514"/>
      <c r="C2" s="362"/>
      <c r="D2" s="603"/>
      <c r="E2" s="545"/>
      <c r="F2" s="545"/>
      <c r="G2" s="545"/>
      <c r="H2" s="545"/>
      <c r="I2" s="545"/>
      <c r="J2" s="545"/>
      <c r="K2" s="545"/>
      <c r="L2" s="545"/>
      <c r="M2" s="545"/>
      <c r="N2" s="545"/>
    </row>
    <row r="3">
      <c r="A3" s="518" t="s">
        <v>290</v>
      </c>
      <c r="B3" s="678" t="s">
        <v>79</v>
      </c>
      <c r="C3" s="678" t="s">
        <v>291</v>
      </c>
      <c r="D3" s="121" t="s">
        <v>292</v>
      </c>
      <c r="E3" s="94" t="s">
        <v>293</v>
      </c>
      <c r="F3" s="94" t="s">
        <v>294</v>
      </c>
      <c r="G3" s="94" t="s">
        <v>295</v>
      </c>
      <c r="H3" s="94" t="s">
        <v>296</v>
      </c>
      <c r="I3" s="94" t="s">
        <v>297</v>
      </c>
      <c r="J3" s="94" t="s">
        <v>298</v>
      </c>
      <c r="K3" s="94" t="s">
        <v>299</v>
      </c>
      <c r="L3" s="94" t="s">
        <v>300</v>
      </c>
      <c r="M3" s="94" t="s">
        <v>301</v>
      </c>
      <c r="N3" s="272" t="s">
        <v>302</v>
      </c>
    </row>
    <row r="4" ht="18.0" customHeight="1">
      <c r="A4" s="97" t="s">
        <v>303</v>
      </c>
      <c r="B4" s="9"/>
      <c r="C4" s="9"/>
      <c r="D4" s="195"/>
      <c r="E4" s="686"/>
      <c r="F4" s="686"/>
      <c r="G4" s="686"/>
      <c r="H4" s="686"/>
      <c r="I4" s="686"/>
      <c r="J4" s="686"/>
      <c r="K4" s="686"/>
      <c r="L4" s="686"/>
      <c r="M4" s="686"/>
      <c r="N4" s="137"/>
    </row>
    <row r="5">
      <c r="A5" s="109" t="s">
        <v>51</v>
      </c>
      <c r="B5" s="367">
        <v>0</v>
      </c>
      <c r="C5" s="624">
        <f>VLOOKUP(B5,Felder!$A$4:$C$135,2,FALSE)</f>
        <v>0</v>
      </c>
      <c r="D5" s="541"/>
      <c r="E5" s="183" t="s">
        <v>51</v>
      </c>
      <c r="F5" s="183" t="s">
        <v>51</v>
      </c>
      <c r="G5" s="183"/>
      <c r="H5" s="183"/>
      <c r="I5" s="183"/>
      <c r="J5" s="183"/>
      <c r="K5" s="183"/>
      <c r="L5" s="183"/>
      <c r="M5" s="183"/>
      <c r="N5" s="435"/>
    </row>
    <row r="6">
      <c r="A6" s="317" t="s">
        <v>51</v>
      </c>
      <c r="B6" s="367">
        <v>0</v>
      </c>
      <c r="C6" s="624">
        <f>VLOOKUP(B6,Felder!$A$4:$C$135,2,FALSE)</f>
        <v>0</v>
      </c>
      <c r="D6" s="226"/>
      <c r="E6" s="147" t="s">
        <v>51</v>
      </c>
      <c r="F6" s="147" t="s">
        <v>51</v>
      </c>
      <c r="G6" s="147"/>
      <c r="H6" s="147"/>
      <c r="I6" s="147"/>
      <c r="J6" s="147"/>
      <c r="K6" s="147"/>
      <c r="L6" s="147"/>
      <c r="M6" s="147"/>
      <c r="N6" s="49"/>
    </row>
    <row r="7">
      <c r="A7" s="109"/>
      <c r="B7" s="367">
        <v>0</v>
      </c>
      <c r="C7" s="624">
        <f>VLOOKUP(B7,Felder!$A$4:$C$135,2,FALSE)</f>
        <v>0</v>
      </c>
      <c r="D7" s="541"/>
      <c r="E7" s="183"/>
      <c r="F7" s="183"/>
      <c r="G7" s="183"/>
      <c r="H7" s="183"/>
      <c r="I7" s="183"/>
      <c r="J7" s="183"/>
      <c r="K7" s="183"/>
      <c r="L7" s="183"/>
      <c r="M7" s="183"/>
      <c r="N7" s="435"/>
    </row>
    <row r="8">
      <c r="A8" s="317"/>
      <c r="B8" s="367">
        <v>0</v>
      </c>
      <c r="C8" s="624">
        <f>VLOOKUP(B8,Felder!$A$4:$C$135,2,FALSE)</f>
        <v>0</v>
      </c>
      <c r="D8" s="541"/>
      <c r="E8" s="147"/>
      <c r="F8" s="147"/>
      <c r="G8" s="147"/>
      <c r="H8" s="147"/>
      <c r="I8" s="147"/>
      <c r="J8" s="147"/>
      <c r="K8" s="147"/>
      <c r="L8" s="147"/>
      <c r="M8" s="147"/>
      <c r="N8" s="49"/>
    </row>
    <row r="9">
      <c r="A9" s="109"/>
      <c r="B9" s="367">
        <v>0</v>
      </c>
      <c r="C9" s="624">
        <f>VLOOKUP(B9,Felder!$A$4:$C$135,2,FALSE)</f>
        <v>0</v>
      </c>
      <c r="D9" s="541"/>
      <c r="E9" s="183"/>
      <c r="F9" s="183"/>
      <c r="G9" s="183"/>
      <c r="H9" s="183"/>
      <c r="I9" s="183"/>
      <c r="J9" s="183"/>
      <c r="K9" s="183"/>
      <c r="L9" s="183"/>
      <c r="M9" s="183"/>
      <c r="N9" s="435"/>
    </row>
    <row r="10">
      <c r="A10" s="317"/>
      <c r="B10" s="367">
        <v>0</v>
      </c>
      <c r="C10" s="624">
        <f>VLOOKUP(B10,Felder!$A$4:$C$135,2,FALSE)</f>
        <v>0</v>
      </c>
      <c r="D10" s="541"/>
      <c r="E10" s="609"/>
      <c r="F10" s="609"/>
      <c r="G10" s="147"/>
      <c r="H10" s="147"/>
      <c r="I10" s="147"/>
      <c r="J10" s="147"/>
      <c r="K10" s="147"/>
      <c r="L10" s="147"/>
      <c r="M10" s="147"/>
      <c r="N10" s="49"/>
    </row>
    <row r="11">
      <c r="A11" s="109"/>
      <c r="B11" s="367">
        <v>0</v>
      </c>
      <c r="C11" s="624">
        <f>VLOOKUP(B11,Felder!$A$4:$C$135,2,FALSE)</f>
        <v>0</v>
      </c>
      <c r="D11" s="541"/>
      <c r="E11" s="183"/>
      <c r="F11" s="183"/>
      <c r="G11" s="183"/>
      <c r="H11" s="183"/>
      <c r="I11" s="183"/>
      <c r="J11" s="183"/>
      <c r="K11" s="183"/>
      <c r="L11" s="183"/>
      <c r="M11" s="183"/>
      <c r="N11" s="435"/>
    </row>
    <row r="12">
      <c r="A12" s="317"/>
      <c r="B12" s="367">
        <v>0</v>
      </c>
      <c r="C12" s="624">
        <f>VLOOKUP(B12,Felder!$A$4:$C$135,2,FALSE)</f>
        <v>0</v>
      </c>
      <c r="D12" s="541"/>
      <c r="E12" s="155"/>
      <c r="F12" s="147"/>
      <c r="G12" s="147"/>
      <c r="H12" s="147"/>
      <c r="I12" s="147"/>
      <c r="J12" s="147"/>
      <c r="K12" s="147"/>
      <c r="L12" s="147"/>
      <c r="M12" s="147"/>
      <c r="N12" s="49"/>
    </row>
    <row r="13">
      <c r="A13" s="109"/>
      <c r="B13" s="367">
        <v>0</v>
      </c>
      <c r="C13" s="624">
        <f>VLOOKUP(B13,Felder!$A$4:$C$135,2,FALSE)</f>
        <v>0</v>
      </c>
      <c r="D13" s="541"/>
      <c r="E13" s="196"/>
      <c r="F13" s="196"/>
      <c r="G13" s="196"/>
      <c r="H13" s="196"/>
      <c r="I13" s="196"/>
      <c r="J13" s="196"/>
      <c r="K13" s="196"/>
      <c r="L13" s="196"/>
      <c r="M13" s="183"/>
      <c r="N13" s="435"/>
    </row>
    <row r="14">
      <c r="A14" s="317"/>
      <c r="B14" s="367">
        <v>0</v>
      </c>
      <c r="C14" s="624">
        <f>VLOOKUP(B14,Felder!$A$4:$C$135,2,FALSE)</f>
        <v>0</v>
      </c>
      <c r="D14" s="541"/>
      <c r="E14" s="147"/>
      <c r="F14" s="147"/>
      <c r="G14" s="147"/>
      <c r="H14" s="147"/>
      <c r="I14" s="147"/>
      <c r="J14" s="147"/>
      <c r="K14" s="147"/>
      <c r="L14" s="147"/>
      <c r="M14" s="147"/>
      <c r="N14" s="49"/>
    </row>
    <row r="15" ht="17.25" customHeight="1">
      <c r="A15" s="109"/>
      <c r="B15" s="367">
        <v>0</v>
      </c>
      <c r="C15" s="624">
        <f>VLOOKUP(B15,Felder!$A$4:$C$135,2,FALSE)</f>
        <v>0</v>
      </c>
      <c r="D15" s="541"/>
      <c r="E15" s="196"/>
      <c r="F15" s="196"/>
      <c r="G15" s="196"/>
      <c r="H15" s="196"/>
      <c r="I15" s="196"/>
      <c r="J15" s="196"/>
      <c r="K15" s="196"/>
      <c r="L15" s="196"/>
      <c r="M15" s="183"/>
      <c r="N15" s="435"/>
    </row>
    <row r="16">
      <c r="A16" s="353"/>
      <c r="B16" s="367">
        <v>0</v>
      </c>
      <c r="C16" s="624">
        <f>VLOOKUP(B16,Felder!$A$4:$C$135,2,FALSE)</f>
        <v>0</v>
      </c>
      <c r="D16" s="541"/>
      <c r="E16" s="609"/>
      <c r="F16" s="609"/>
      <c r="G16" s="609"/>
      <c r="H16" s="609"/>
      <c r="I16" s="609"/>
      <c r="J16" s="609"/>
      <c r="K16" s="609"/>
      <c r="L16" s="609"/>
      <c r="M16" s="609"/>
      <c r="N16" s="584"/>
    </row>
    <row r="17">
      <c r="A17" s="109"/>
      <c r="B17" s="367">
        <v>0</v>
      </c>
      <c r="C17" s="624">
        <f>VLOOKUP(B17,Felder!$A$4:$C$135,2,FALSE)</f>
        <v>0</v>
      </c>
      <c r="D17" s="541"/>
      <c r="E17" s="196"/>
      <c r="F17" s="196"/>
      <c r="G17" s="196"/>
      <c r="H17" s="196"/>
      <c r="I17" s="196"/>
      <c r="J17" s="196"/>
      <c r="K17" s="196"/>
      <c r="L17" s="196"/>
      <c r="M17" s="183"/>
      <c r="N17" s="435"/>
    </row>
    <row r="18" ht="19.5" customHeight="1">
      <c r="A18" s="358" t="s">
        <v>304</v>
      </c>
      <c r="B18" s="452"/>
      <c r="C18" s="278">
        <f>SUM(C5:C17)</f>
        <v>0</v>
      </c>
      <c r="D18" s="241"/>
      <c r="E18" s="386" t="s">
        <v>291</v>
      </c>
      <c r="F18" s="28"/>
      <c r="G18" s="28"/>
      <c r="H18" s="28"/>
      <c r="I18" s="28"/>
      <c r="J18" s="28"/>
      <c r="K18" s="28"/>
      <c r="L18" s="28"/>
      <c r="M18" s="28"/>
      <c r="N18" s="170"/>
    </row>
    <row r="19" ht="18.75" customHeight="1">
      <c r="A19" s="97" t="s">
        <v>305</v>
      </c>
      <c r="B19" s="500"/>
      <c r="C19" s="500"/>
      <c r="D19" s="114"/>
      <c r="E19" s="563"/>
      <c r="F19" s="563"/>
      <c r="G19" s="563"/>
      <c r="H19" s="563"/>
      <c r="I19" s="563"/>
      <c r="J19" s="563"/>
      <c r="K19" s="563"/>
      <c r="L19" s="563"/>
      <c r="M19" s="563"/>
      <c r="N19" s="211"/>
    </row>
    <row r="20">
      <c r="A20" s="389"/>
      <c r="B20" s="289">
        <v>0</v>
      </c>
      <c r="C20" s="624">
        <f>VLOOKUP(B20,Felder!$A$4:$C$135,2,FALSE)</f>
        <v>0</v>
      </c>
      <c r="D20" s="541"/>
      <c r="E20" s="230"/>
      <c r="F20" s="230"/>
      <c r="G20" s="230"/>
      <c r="H20" s="230"/>
      <c r="I20" s="230"/>
      <c r="J20" s="230"/>
      <c r="K20" s="230"/>
      <c r="L20" s="230"/>
      <c r="M20" s="230"/>
      <c r="N20" s="119"/>
    </row>
    <row r="21">
      <c r="A21" s="353"/>
      <c r="B21" s="289">
        <v>0</v>
      </c>
      <c r="C21" s="624">
        <f>VLOOKUP(B21,Felder!$A$4:$C$135,2,FALSE)</f>
        <v>0</v>
      </c>
      <c r="D21" s="541"/>
      <c r="E21" s="65"/>
      <c r="F21" s="65"/>
      <c r="G21" s="65"/>
      <c r="H21" s="65"/>
      <c r="I21" s="65"/>
      <c r="J21" s="65"/>
      <c r="K21" s="65"/>
      <c r="L21" s="65"/>
      <c r="M21" s="65"/>
      <c r="N21" s="68"/>
    </row>
    <row r="22">
      <c r="A22" s="389"/>
      <c r="B22" s="289">
        <f>VLOOKUP(A22,Felder!$A$4:$C$135,2,FALSE)</f>
        <v>0</v>
      </c>
      <c r="C22" s="624">
        <f>VLOOKUP(B22,Felder!$A$4:$C$135,2,FALSE)</f>
        <v>0</v>
      </c>
      <c r="D22" s="541"/>
      <c r="E22" s="230"/>
      <c r="F22" s="230"/>
      <c r="G22" s="230"/>
      <c r="H22" s="230"/>
      <c r="I22" s="230"/>
      <c r="J22" s="230"/>
      <c r="K22" s="230"/>
      <c r="L22" s="230"/>
      <c r="M22" s="230"/>
      <c r="N22" s="119"/>
    </row>
    <row r="23">
      <c r="A23" s="353"/>
      <c r="B23" s="289">
        <f>VLOOKUP(A23,Felder!$A$4:$C$135,2,FALSE)</f>
        <v>0</v>
      </c>
      <c r="C23" s="624">
        <f>VLOOKUP(B23,Felder!$A$4:$C$135,2,FALSE)</f>
        <v>0</v>
      </c>
      <c r="D23" s="541"/>
      <c r="E23" s="65"/>
      <c r="F23" s="65"/>
      <c r="G23" s="65"/>
      <c r="H23" s="65"/>
      <c r="I23" s="65"/>
      <c r="J23" s="65"/>
      <c r="K23" s="65"/>
      <c r="L23" s="65"/>
      <c r="M23" s="65"/>
      <c r="N23" s="68"/>
    </row>
    <row r="24">
      <c r="A24" s="389"/>
      <c r="B24" s="289">
        <f>VLOOKUP(A24,Felder!$A$4:$C$135,2,FALSE)</f>
        <v>0</v>
      </c>
      <c r="C24" s="624">
        <f>VLOOKUP(B24,Felder!$A$4:$C$135,2,FALSE)</f>
        <v>0</v>
      </c>
      <c r="D24" s="541"/>
      <c r="E24" s="230"/>
      <c r="F24" s="230"/>
      <c r="G24" s="230"/>
      <c r="H24" s="230"/>
      <c r="I24" s="230"/>
      <c r="J24" s="230"/>
      <c r="K24" s="230"/>
      <c r="L24" s="230"/>
      <c r="M24" s="230"/>
      <c r="N24" s="119"/>
    </row>
    <row r="25" ht="18.75" customHeight="1">
      <c r="A25" s="304" t="s">
        <v>306</v>
      </c>
      <c r="B25" s="10"/>
      <c r="C25" s="278">
        <f>SUM(C20:C24)</f>
        <v>0</v>
      </c>
      <c r="D25" s="241"/>
      <c r="E25" s="386" t="s">
        <v>291</v>
      </c>
      <c r="F25" s="324"/>
      <c r="G25" s="324"/>
      <c r="H25" s="324"/>
      <c r="I25" s="324"/>
      <c r="J25" s="324"/>
      <c r="K25" s="324"/>
      <c r="L25" s="324"/>
      <c r="M25" s="324"/>
      <c r="N25" s="542"/>
    </row>
    <row r="26" ht="18.75" customHeight="1">
      <c r="A26" s="97" t="s">
        <v>307</v>
      </c>
      <c r="B26" s="9"/>
      <c r="C26" s="9"/>
      <c r="D26" s="195"/>
      <c r="E26" s="686"/>
      <c r="F26" s="686"/>
      <c r="G26" s="686"/>
      <c r="H26" s="686"/>
      <c r="I26" s="686"/>
      <c r="J26" s="686"/>
      <c r="K26" s="686"/>
      <c r="L26" s="686"/>
      <c r="M26" s="686"/>
      <c r="N26" s="137"/>
    </row>
    <row r="27">
      <c r="A27" s="132" t="s">
        <v>51</v>
      </c>
      <c r="B27" s="289">
        <v>0</v>
      </c>
      <c r="C27" s="624">
        <f>VLOOKUP(B27,Felder!$A$4:$C$135,2,FALSE)</f>
        <v>0</v>
      </c>
      <c r="D27" s="541"/>
      <c r="E27" s="398" t="s">
        <v>51</v>
      </c>
      <c r="F27" s="398" t="s">
        <v>51</v>
      </c>
      <c r="G27" s="398"/>
      <c r="H27" s="398"/>
      <c r="I27" s="398"/>
      <c r="J27" s="398"/>
      <c r="K27" s="398"/>
      <c r="L27" s="398"/>
      <c r="M27" s="398"/>
      <c r="N27" s="307"/>
    </row>
    <row r="28">
      <c r="A28" s="353"/>
      <c r="B28" s="289">
        <v>0</v>
      </c>
      <c r="C28" s="624">
        <f>VLOOKUP(B28,Felder!$A$4:$C$135,2,FALSE)</f>
        <v>0</v>
      </c>
      <c r="D28" s="541"/>
      <c r="E28" s="166"/>
      <c r="F28" s="166"/>
      <c r="G28" s="166"/>
      <c r="H28" s="166"/>
      <c r="I28" s="166"/>
      <c r="J28" s="166"/>
      <c r="K28" s="166"/>
      <c r="L28" s="166"/>
      <c r="M28" s="166"/>
      <c r="N28" s="372"/>
    </row>
    <row r="29">
      <c r="A29" s="384"/>
      <c r="B29" s="289">
        <v>0</v>
      </c>
      <c r="C29" s="624">
        <f>VLOOKUP(B29,Felder!$A$4:$C$135,2,FALSE)</f>
        <v>0</v>
      </c>
      <c r="D29" s="541"/>
      <c r="E29" s="325"/>
      <c r="F29" s="325"/>
      <c r="G29" s="325"/>
      <c r="H29" s="325"/>
      <c r="I29" s="325"/>
      <c r="J29" s="325"/>
      <c r="K29" s="325"/>
      <c r="L29" s="325"/>
      <c r="M29" s="325"/>
      <c r="N29" s="290"/>
    </row>
    <row r="30">
      <c r="A30" s="353"/>
      <c r="B30" s="289">
        <v>0</v>
      </c>
      <c r="C30" s="624">
        <f>VLOOKUP(B30,Felder!$A$4:$C$135,2,FALSE)</f>
        <v>0</v>
      </c>
      <c r="D30" s="541"/>
      <c r="E30" s="166"/>
      <c r="F30" s="166"/>
      <c r="G30" s="166"/>
      <c r="H30" s="166"/>
      <c r="I30" s="166"/>
      <c r="J30" s="166"/>
      <c r="K30" s="166"/>
      <c r="L30" s="166"/>
      <c r="M30" s="166"/>
      <c r="N30" s="372"/>
    </row>
    <row r="31">
      <c r="A31" s="384"/>
      <c r="B31" s="289">
        <v>0</v>
      </c>
      <c r="C31" s="624">
        <f>VLOOKUP(B31,Felder!$A$4:$C$135,2,FALSE)</f>
        <v>0</v>
      </c>
      <c r="D31" s="541"/>
      <c r="E31" s="325"/>
      <c r="F31" s="325"/>
      <c r="G31" s="325"/>
      <c r="H31" s="325"/>
      <c r="I31" s="325"/>
      <c r="J31" s="325"/>
      <c r="K31" s="325"/>
      <c r="L31" s="325"/>
      <c r="M31" s="325"/>
      <c r="N31" s="290"/>
    </row>
    <row r="32">
      <c r="A32" s="353"/>
      <c r="B32" s="289">
        <f>VLOOKUP(A32,Felder!$A$4:$C$135,2,FALSE)</f>
        <v>0</v>
      </c>
      <c r="C32" s="624">
        <f>VLOOKUP(B32,Felder!$A$4:$C$135,2,FALSE)</f>
        <v>0</v>
      </c>
      <c r="D32" s="541"/>
      <c r="E32" s="166"/>
      <c r="F32" s="166"/>
      <c r="G32" s="166"/>
      <c r="H32" s="166"/>
      <c r="I32" s="166"/>
      <c r="J32" s="166"/>
      <c r="K32" s="166"/>
      <c r="L32" s="166"/>
      <c r="M32" s="166"/>
      <c r="N32" s="372"/>
    </row>
    <row r="33">
      <c r="A33" s="384"/>
      <c r="B33" s="289">
        <f>VLOOKUP(A33,Felder!$A$4:$C$135,2,FALSE)</f>
        <v>0</v>
      </c>
      <c r="C33" s="624">
        <f>VLOOKUP(B33,Felder!$A$4:$C$135,2,FALSE)</f>
        <v>0</v>
      </c>
      <c r="D33" s="541"/>
      <c r="E33" s="325"/>
      <c r="F33" s="325"/>
      <c r="G33" s="325"/>
      <c r="H33" s="325"/>
      <c r="I33" s="325"/>
      <c r="J33" s="325"/>
      <c r="K33" s="325"/>
      <c r="L33" s="325"/>
      <c r="M33" s="325"/>
      <c r="N33" s="290"/>
    </row>
    <row r="34">
      <c r="A34" s="353"/>
      <c r="B34" s="289">
        <f>VLOOKUP(A34,Felder!$A$4:$C$135,2,FALSE)</f>
        <v>0</v>
      </c>
      <c r="C34" s="624">
        <f>VLOOKUP(B34,Felder!$A$4:$C$135,2,FALSE)</f>
        <v>0</v>
      </c>
      <c r="D34" s="541"/>
      <c r="E34" s="166"/>
      <c r="F34" s="166"/>
      <c r="G34" s="166"/>
      <c r="H34" s="166"/>
      <c r="I34" s="166"/>
      <c r="J34" s="166"/>
      <c r="K34" s="166"/>
      <c r="L34" s="166"/>
      <c r="M34" s="166"/>
      <c r="N34" s="372"/>
    </row>
    <row r="35">
      <c r="A35" s="384"/>
      <c r="B35" s="289">
        <f>VLOOKUP(A35,Felder!$A$4:$C$135,2,FALSE)</f>
        <v>0</v>
      </c>
      <c r="C35" s="624">
        <f>VLOOKUP(B35,Felder!$A$4:$C$135,2,FALSE)</f>
        <v>0</v>
      </c>
      <c r="D35" s="625"/>
      <c r="E35" s="454"/>
      <c r="F35" s="325"/>
      <c r="G35" s="325"/>
      <c r="H35" s="325"/>
      <c r="I35" s="325"/>
      <c r="J35" s="325"/>
      <c r="K35" s="325"/>
      <c r="L35" s="325"/>
      <c r="M35" s="325"/>
      <c r="N35" s="290"/>
    </row>
    <row r="36" ht="18.0" customHeight="1">
      <c r="A36" s="251" t="s">
        <v>308</v>
      </c>
      <c r="B36" s="198"/>
      <c r="C36" s="66">
        <f>SUM(C27:C34)</f>
        <v>0</v>
      </c>
      <c r="D36" s="488"/>
      <c r="E36" s="386" t="s">
        <v>291</v>
      </c>
      <c r="F36" s="324"/>
      <c r="G36" s="324"/>
      <c r="H36" s="324"/>
      <c r="I36" s="324"/>
      <c r="J36" s="324"/>
      <c r="K36" s="324"/>
      <c r="L36" s="324"/>
      <c r="M36" s="324"/>
      <c r="N36" s="542"/>
    </row>
    <row r="37" ht="15.75" customHeight="1">
      <c r="A37" s="317"/>
      <c r="B37" s="643"/>
      <c r="C37" s="147"/>
      <c r="D37" s="282"/>
      <c r="E37" s="65"/>
      <c r="F37" s="65"/>
      <c r="G37" s="65"/>
      <c r="H37" s="65"/>
      <c r="I37" s="65"/>
      <c r="J37" s="65"/>
      <c r="K37" s="65"/>
      <c r="L37" s="65"/>
      <c r="M37" s="65"/>
      <c r="N37" s="68"/>
    </row>
    <row r="38" ht="15.75" customHeight="1">
      <c r="A38" s="667" t="s">
        <v>309</v>
      </c>
      <c r="B38" s="468"/>
      <c r="C38" s="382">
        <f>SUM(C18,C25,C36)</f>
        <v>0</v>
      </c>
      <c r="D38" s="133"/>
      <c r="E38" s="354" t="s">
        <v>291</v>
      </c>
      <c r="F38" s="210"/>
      <c r="G38" s="210"/>
      <c r="H38" s="210"/>
      <c r="I38" s="210"/>
      <c r="J38" s="210"/>
      <c r="K38" s="210"/>
      <c r="L38" s="210"/>
      <c r="M38" s="210"/>
      <c r="N38" s="81"/>
    </row>
    <row r="39" ht="15.75" customHeight="1">
      <c r="A39" s="317"/>
      <c r="B39" s="371"/>
      <c r="C39" s="147">
        <f>'Feldbesitz und Kulturen'!C38</f>
        <v>0</v>
      </c>
      <c r="D39" s="282"/>
      <c r="E39" s="65"/>
      <c r="F39" s="65"/>
      <c r="G39" s="65"/>
      <c r="H39" s="65"/>
      <c r="I39" s="65"/>
      <c r="J39" s="65"/>
      <c r="K39" s="65"/>
      <c r="L39" s="65"/>
      <c r="M39" s="65"/>
      <c r="N39" s="68"/>
      <c r="O39" s="224"/>
    </row>
    <row r="40" ht="15.75" customHeight="1">
      <c r="A40" s="43"/>
      <c r="B40" s="571"/>
      <c r="C40" s="508"/>
      <c r="D40" s="379"/>
      <c r="E40" s="437"/>
      <c r="F40" s="437"/>
      <c r="G40" s="437"/>
      <c r="H40" s="437"/>
      <c r="I40" s="437"/>
      <c r="J40" s="437"/>
      <c r="K40" s="437"/>
      <c r="L40" s="437"/>
      <c r="M40" s="437"/>
      <c r="N40" s="437"/>
      <c r="O40" s="200"/>
    </row>
    <row r="41" ht="15.75" customHeight="1">
      <c r="A41" s="40"/>
      <c r="B41" s="84"/>
      <c r="C41" s="534"/>
      <c r="D41" s="229"/>
      <c r="E41" s="35"/>
      <c r="F41" s="35"/>
      <c r="G41" s="35"/>
      <c r="H41" s="35"/>
      <c r="I41" s="35"/>
      <c r="J41" s="35"/>
      <c r="K41" s="35"/>
      <c r="L41" s="35"/>
      <c r="M41" s="35"/>
      <c r="N41" s="35"/>
    </row>
    <row r="42" ht="15.75" customHeight="1">
      <c r="A42" s="40"/>
      <c r="B42" s="84"/>
      <c r="C42" s="534"/>
      <c r="D42" s="229"/>
      <c r="E42" s="35"/>
      <c r="F42" s="35"/>
      <c r="G42" s="35"/>
      <c r="H42" s="35"/>
      <c r="I42" s="35"/>
      <c r="J42" s="35"/>
      <c r="K42" s="35"/>
      <c r="L42" s="35"/>
      <c r="M42" s="35"/>
      <c r="N42" s="35"/>
    </row>
    <row r="43" ht="15.75" customHeight="1">
      <c r="A43" s="40"/>
      <c r="B43" s="84"/>
      <c r="C43" s="534"/>
      <c r="D43" s="229"/>
      <c r="E43" s="35"/>
      <c r="F43" s="35"/>
      <c r="G43" s="35"/>
      <c r="H43" s="35"/>
      <c r="I43" s="35"/>
      <c r="J43" s="35"/>
      <c r="K43" s="35"/>
      <c r="L43" s="35"/>
      <c r="M43" s="35"/>
      <c r="N43" s="35"/>
    </row>
    <row r="44" ht="15.75" customHeight="1">
      <c r="A44" s="40"/>
      <c r="B44" s="84"/>
      <c r="C44" s="534"/>
      <c r="D44" s="229"/>
      <c r="E44" s="35"/>
      <c r="F44" s="35"/>
      <c r="G44" s="35"/>
      <c r="H44" s="35"/>
      <c r="I44" s="35"/>
      <c r="J44" s="35"/>
      <c r="K44" s="35"/>
      <c r="L44" s="35"/>
      <c r="M44" s="35"/>
      <c r="N44" s="35"/>
    </row>
    <row r="45" ht="15.75" customHeight="1">
      <c r="A45" s="40"/>
      <c r="B45" s="84"/>
      <c r="C45" s="534"/>
      <c r="D45" s="229"/>
      <c r="E45" s="35"/>
      <c r="F45" s="35"/>
      <c r="G45" s="35"/>
      <c r="H45" s="35"/>
      <c r="I45" s="35"/>
      <c r="J45" s="35"/>
      <c r="K45" s="35"/>
      <c r="L45" s="35"/>
      <c r="M45" s="35"/>
      <c r="N45" s="35"/>
    </row>
    <row r="46" ht="15.75" customHeight="1">
      <c r="A46" s="40"/>
      <c r="B46" s="84"/>
      <c r="C46" s="534"/>
      <c r="D46" s="229"/>
      <c r="E46" s="35"/>
      <c r="F46" s="35"/>
      <c r="G46" s="35"/>
      <c r="H46" s="35"/>
      <c r="I46" s="35"/>
      <c r="J46" s="35"/>
      <c r="K46" s="35"/>
      <c r="L46" s="35"/>
      <c r="M46" s="35"/>
      <c r="N46" s="35"/>
    </row>
    <row r="47" ht="15.75" customHeight="1">
      <c r="A47" s="40"/>
      <c r="B47" s="84"/>
      <c r="C47" s="534"/>
      <c r="D47" s="229"/>
      <c r="E47" s="35"/>
      <c r="F47" s="35"/>
      <c r="G47" s="35"/>
      <c r="H47" s="35"/>
      <c r="I47" s="35"/>
      <c r="J47" s="35"/>
      <c r="K47" s="35"/>
      <c r="L47" s="35"/>
      <c r="M47" s="35"/>
      <c r="N47" s="35"/>
    </row>
    <row r="48" ht="15.75" customHeight="1">
      <c r="A48" s="40"/>
      <c r="B48" s="84"/>
      <c r="C48" s="534"/>
      <c r="D48" s="229"/>
      <c r="E48" s="35"/>
      <c r="F48" s="35"/>
      <c r="G48" s="35"/>
      <c r="H48" s="35"/>
      <c r="I48" s="35"/>
      <c r="J48" s="35"/>
      <c r="K48" s="35"/>
      <c r="L48" s="35"/>
      <c r="M48" s="35"/>
      <c r="N48" s="35"/>
    </row>
    <row r="49" ht="15.75" customHeight="1">
      <c r="A49" s="40"/>
      <c r="B49" s="84"/>
      <c r="C49" s="534"/>
      <c r="D49" s="229"/>
      <c r="E49" s="35"/>
      <c r="F49" s="35"/>
      <c r="G49" s="35"/>
      <c r="H49" s="35"/>
      <c r="I49" s="35"/>
      <c r="J49" s="35"/>
      <c r="K49" s="35"/>
      <c r="L49" s="35"/>
      <c r="M49" s="35"/>
      <c r="N49" s="35"/>
    </row>
    <row r="50" ht="15.75" customHeight="1">
      <c r="A50" s="40"/>
      <c r="B50" s="84"/>
      <c r="C50" s="534"/>
      <c r="D50" s="229"/>
      <c r="E50" s="35"/>
      <c r="F50" s="35"/>
      <c r="G50" s="35"/>
      <c r="H50" s="35"/>
      <c r="I50" s="35"/>
      <c r="J50" s="35"/>
      <c r="K50" s="35"/>
      <c r="L50" s="35"/>
      <c r="M50" s="35"/>
      <c r="N50" s="35"/>
    </row>
    <row r="51" ht="15.75" customHeight="1">
      <c r="A51" s="40"/>
      <c r="B51" s="84"/>
      <c r="C51" s="534"/>
      <c r="D51" s="229"/>
      <c r="E51" s="35"/>
      <c r="F51" s="35"/>
      <c r="G51" s="35"/>
      <c r="H51" s="35"/>
      <c r="I51" s="35"/>
      <c r="J51" s="35"/>
      <c r="K51" s="35"/>
      <c r="L51" s="35"/>
      <c r="M51" s="35"/>
      <c r="N51" s="35"/>
    </row>
    <row r="52" ht="15.75" customHeight="1">
      <c r="A52" s="40"/>
      <c r="B52" s="84"/>
      <c r="C52" s="534"/>
      <c r="D52" s="229"/>
      <c r="E52" s="35"/>
      <c r="F52" s="35"/>
      <c r="G52" s="35"/>
      <c r="H52" s="35"/>
      <c r="I52" s="35"/>
      <c r="J52" s="35"/>
      <c r="K52" s="35"/>
      <c r="L52" s="35"/>
      <c r="M52" s="35"/>
      <c r="N52" s="35"/>
    </row>
    <row r="53" ht="15.75" customHeight="1">
      <c r="A53" s="40"/>
      <c r="B53" s="84"/>
      <c r="C53" s="534"/>
      <c r="D53" s="229"/>
      <c r="E53" s="35"/>
      <c r="F53" s="35"/>
      <c r="G53" s="35"/>
      <c r="H53" s="35"/>
      <c r="I53" s="35"/>
      <c r="J53" s="35"/>
      <c r="K53" s="35"/>
      <c r="L53" s="35"/>
      <c r="M53" s="35"/>
      <c r="N53" s="35"/>
    </row>
    <row r="54" ht="15.75" customHeight="1">
      <c r="A54" s="40"/>
      <c r="B54" s="84"/>
      <c r="C54" s="534"/>
      <c r="D54" s="229"/>
      <c r="E54" s="35"/>
      <c r="F54" s="35"/>
      <c r="G54" s="35"/>
      <c r="H54" s="35"/>
      <c r="I54" s="35"/>
      <c r="J54" s="35"/>
      <c r="K54" s="35"/>
      <c r="L54" s="35"/>
      <c r="M54" s="35"/>
      <c r="N54" s="35"/>
    </row>
    <row r="55" ht="15.75" customHeight="1">
      <c r="A55" s="40"/>
      <c r="B55" s="84"/>
      <c r="C55" s="534"/>
      <c r="D55" s="229"/>
      <c r="E55" s="35"/>
      <c r="F55" s="35"/>
      <c r="G55" s="35"/>
      <c r="H55" s="35"/>
      <c r="I55" s="35"/>
      <c r="J55" s="35"/>
      <c r="K55" s="35"/>
      <c r="L55" s="35"/>
      <c r="M55" s="35"/>
      <c r="N55" s="35"/>
    </row>
    <row r="56" ht="15.75" customHeight="1">
      <c r="A56" s="40"/>
      <c r="B56" s="84"/>
      <c r="C56" s="534"/>
      <c r="D56" s="229"/>
      <c r="E56" s="35"/>
      <c r="F56" s="35"/>
      <c r="G56" s="35"/>
      <c r="H56" s="35"/>
      <c r="I56" s="35"/>
      <c r="J56" s="35"/>
      <c r="K56" s="35"/>
      <c r="L56" s="35"/>
      <c r="M56" s="35"/>
      <c r="N56" s="35"/>
    </row>
    <row r="57" ht="15.75" customHeight="1">
      <c r="A57" s="40"/>
      <c r="B57" s="84"/>
      <c r="C57" s="534"/>
      <c r="D57" s="229"/>
      <c r="E57" s="35"/>
      <c r="F57" s="35"/>
      <c r="G57" s="35"/>
      <c r="H57" s="35"/>
      <c r="I57" s="35"/>
      <c r="J57" s="35"/>
      <c r="K57" s="35"/>
      <c r="L57" s="35"/>
      <c r="M57" s="35"/>
      <c r="N57" s="35"/>
    </row>
    <row r="58" ht="15.75" customHeight="1">
      <c r="A58" s="40"/>
      <c r="B58" s="84"/>
      <c r="C58" s="534"/>
      <c r="D58" s="229"/>
      <c r="E58" s="35"/>
      <c r="F58" s="35"/>
      <c r="G58" s="35"/>
      <c r="H58" s="35"/>
      <c r="I58" s="35"/>
      <c r="J58" s="35"/>
      <c r="K58" s="35"/>
      <c r="L58" s="35"/>
      <c r="M58" s="35"/>
      <c r="N58" s="35"/>
    </row>
    <row r="59" ht="15.75" customHeight="1">
      <c r="A59" s="40"/>
      <c r="B59" s="84"/>
      <c r="C59" s="534"/>
      <c r="D59" s="229"/>
      <c r="E59" s="35"/>
      <c r="F59" s="35"/>
      <c r="G59" s="35"/>
      <c r="H59" s="35"/>
      <c r="I59" s="35"/>
      <c r="J59" s="35"/>
      <c r="K59" s="35"/>
      <c r="L59" s="35"/>
      <c r="M59" s="35"/>
      <c r="N59" s="35"/>
    </row>
    <row r="60" ht="15.75" customHeight="1">
      <c r="A60" s="40"/>
      <c r="B60" s="84"/>
      <c r="C60" s="534"/>
      <c r="D60" s="229"/>
      <c r="E60" s="35"/>
      <c r="F60" s="35"/>
      <c r="G60" s="35"/>
      <c r="H60" s="35"/>
      <c r="I60" s="35"/>
      <c r="J60" s="35"/>
      <c r="K60" s="35"/>
      <c r="L60" s="35"/>
      <c r="M60" s="35"/>
      <c r="N60" s="35"/>
    </row>
    <row r="61" ht="15.75" customHeight="1">
      <c r="A61" s="40"/>
      <c r="B61" s="84"/>
      <c r="C61" s="534"/>
      <c r="D61" s="229"/>
      <c r="E61" s="35"/>
      <c r="F61" s="35"/>
      <c r="G61" s="35"/>
      <c r="H61" s="35"/>
      <c r="I61" s="35"/>
      <c r="J61" s="35"/>
      <c r="K61" s="35"/>
      <c r="L61" s="35"/>
      <c r="M61" s="35"/>
      <c r="N61" s="35"/>
    </row>
    <row r="62" ht="15.75" customHeight="1">
      <c r="A62" s="40"/>
      <c r="B62" s="84"/>
      <c r="C62" s="534"/>
      <c r="D62" s="229"/>
      <c r="E62" s="35"/>
      <c r="F62" s="35"/>
      <c r="G62" s="35"/>
      <c r="H62" s="35"/>
      <c r="I62" s="35"/>
      <c r="J62" s="35"/>
      <c r="K62" s="35"/>
      <c r="L62" s="35"/>
      <c r="M62" s="35"/>
      <c r="N62" s="35"/>
    </row>
    <row r="63" ht="15.75" customHeight="1">
      <c r="A63" s="40"/>
      <c r="B63" s="84"/>
      <c r="C63" s="534"/>
      <c r="D63" s="229"/>
      <c r="E63" s="35"/>
      <c r="F63" s="35"/>
      <c r="G63" s="35"/>
      <c r="H63" s="35"/>
      <c r="I63" s="35"/>
      <c r="J63" s="35"/>
      <c r="K63" s="35"/>
      <c r="L63" s="35"/>
      <c r="M63" s="35"/>
      <c r="N63" s="35"/>
    </row>
    <row r="64" ht="15.75" customHeight="1">
      <c r="A64" s="40"/>
      <c r="B64" s="84"/>
      <c r="C64" s="534"/>
      <c r="D64" s="229"/>
      <c r="E64" s="35"/>
      <c r="F64" s="35"/>
      <c r="G64" s="35"/>
      <c r="H64" s="35"/>
      <c r="I64" s="35"/>
      <c r="J64" s="35"/>
      <c r="K64" s="35"/>
      <c r="L64" s="35"/>
      <c r="M64" s="35"/>
      <c r="N64" s="35"/>
    </row>
    <row r="65" ht="15.75" customHeight="1">
      <c r="A65" s="40"/>
      <c r="B65" s="84"/>
      <c r="C65" s="534"/>
      <c r="D65" s="229"/>
      <c r="E65" s="35"/>
      <c r="F65" s="35"/>
      <c r="G65" s="35"/>
      <c r="H65" s="35"/>
      <c r="I65" s="35"/>
      <c r="J65" s="35"/>
      <c r="K65" s="35"/>
      <c r="L65" s="35"/>
      <c r="M65" s="35"/>
      <c r="N65" s="35"/>
    </row>
    <row r="66" ht="15.75" customHeight="1">
      <c r="A66" s="40"/>
      <c r="B66" s="326"/>
      <c r="C66" s="534"/>
      <c r="D66" s="229"/>
      <c r="E66" s="35"/>
      <c r="F66" s="35"/>
      <c r="G66" s="35"/>
      <c r="H66" s="35"/>
      <c r="I66" s="35"/>
      <c r="J66" s="35"/>
      <c r="K66" s="35"/>
      <c r="L66" s="35"/>
      <c r="M66" s="35"/>
      <c r="N66" s="35"/>
    </row>
  </sheetData>
  <mergeCells count="7">
    <mergeCell ref="A1:N1"/>
    <mergeCell ref="O1:O39"/>
    <mergeCell ref="A2:N2"/>
    <mergeCell ref="A4:N4"/>
    <mergeCell ref="A19:N19"/>
    <mergeCell ref="A26:N26"/>
    <mergeCell ref="A40:O40"/>
  </mergeCells>
  <conditionalFormatting sqref="C5 C6 C7 C8 C9 C10 C11 C12 C13 C14 C15 C16 C17">
    <cfRule type="cellIs" dxfId="16" priority="1" stopIfTrue="1" operator="equal">
      <formula>0</formula>
    </cfRule>
    <cfRule type="cellIs" dxfId="17" priority="2" stopIfTrue="1" operator="greaterThan">
      <formula>0</formula>
    </cfRule>
  </conditionalFormatting>
  <conditionalFormatting sqref="C20 C21 C22 C23 C24 C27 D27 C28 D28 C29 D29 C30 D30 C31 D31 C32 D32 C33 D33 C34 D34 C35 D35">
    <cfRule type="cellIs" dxfId="17" priority="1" stopIfTrue="1" operator="greaterThan">
      <formula>0</formula>
    </cfRule>
    <cfRule type="cellIs" dxfId="16" priority="2" stopIfTrue="1" operator="equal">
      <formula>0</formula>
    </cfRule>
    <cfRule type="containsBlanks" dxfId="18" priority="3" stopIfTrue="1">
      <formula>LEN(TRIM(C20))=0</formula>
    </cfRule>
  </conditionalFormatting>
  <conditionalFormatting sqref="B20 B21 B22 B23 B24">
    <cfRule type="cellIs" dxfId="17" priority="1" stopIfTrue="1" operator="greaterThan">
      <formula>0</formula>
    </cfRule>
    <cfRule type="cellIs" dxfId="18" priority="2" stopIfTrue="1" operator="equal">
      <formula>0</formula>
    </cfRule>
    <cfRule type="containsText" dxfId="18" priority="3" stopIfTrue="1" operator="containsText" text="~">
      <formula>NOT(ISERROR(SEARCH("~", B20)))</formula>
    </cfRule>
  </conditionalFormatting>
  <conditionalFormatting sqref="B5 B6 B7 B8 B9 B10 B11 B12 B13 B14 B15 B16 B17">
    <cfRule type="cellIs" dxfId="18" priority="1" stopIfTrue="1" operator="equal">
      <formula>0</formula>
    </cfRule>
    <cfRule type="containsBlanks" dxfId="18" priority="2" stopIfTrue="1">
      <formula>LEN(TRIM(B5))=0</formula>
    </cfRule>
    <cfRule type="containsText" dxfId="18" priority="3" stopIfTrue="1" operator="containsText" text="~">
      <formula>NOT(ISERROR(SEARCH("~", B5)))</formula>
    </cfRule>
    <cfRule type="cellIs" dxfId="17" priority="4" stopIfTrue="1" operator="greaterThan">
      <formula>0</formula>
    </cfRule>
  </conditionalFormatting>
  <conditionalFormatting sqref="D20 D21 D22 D23 D24">
    <cfRule type="cellIs" dxfId="17" priority="1" stopIfTrue="1" operator="greaterThan">
      <formula>0</formula>
    </cfRule>
    <cfRule type="containsBlanks" dxfId="18" priority="3" stopIfTrue="1">
      <formula>LEN(TRIM(D20))=0</formula>
    </cfRule>
  </conditionalFormatting>
  <conditionalFormatting sqref="B27 B28 B29 B30 B31 B32 B33 B34 B35">
    <cfRule type="cellIs" dxfId="17" priority="1" stopIfTrue="1" operator="greaterThan">
      <formula>0</formula>
    </cfRule>
    <cfRule type="cellIs" dxfId="18" priority="2" stopIfTrue="1" operator="equal">
      <formula>0</formula>
    </cfRule>
  </conditionalFormatting>
  <conditionalFormatting sqref="D5 D6 D7 D8 D9 D10 D11 D12 D13 D14 D15 D16 D17">
    <cfRule type="cellIs" dxfId="17" priority="1" stopIfTrue="1" operator="greaterThan">
      <formula>0</formula>
    </cfRule>
    <cfRule type="containsBlanks" dxfId="18" priority="2" stopIfTrue="1">
      <formula>LEN(TRIM(D5))=0</formula>
    </cfRule>
  </conditionalFormatting>
  <dataValidations>
    <dataValidation type="custom" errorStyle="warning" allowBlank="1" showErrorMessage="1" sqref="D1:D2 D36:D66">
      <formula1>ISNUMBER(DATEVALUE(D1))</formula1>
    </dataValidation>
    <dataValidation type="list" errorStyle="warning" allowBlank="1" showInputMessage="1" showErrorMessage="1" prompt="Feld Status aus Liste wählen!" sqref="A5:A17">
      <formula1>"~,Eigentum,Gepachtet,Verpachtet,"</formula1>
    </dataValidation>
    <dataValidation type="list" errorStyle="warning" allowBlank="1" showInputMessage="1" showErrorMessage="1" prompt="Feld Nummer aus Liste Wählen!" sqref="B5">
      <formula1>'Felder'!A4:A135</formula1>
    </dataValidation>
    <dataValidation type="custom" errorStyle="warning" allowBlank="1" showInputMessage="1" showErrorMessage="1" prompt="Bitte Kaufdatum per Doppelklick Angeben! ( *Max.1 Feld alle 7 Tage) *Sonderregelung beachten!" sqref="D5:D17 D20:D24 D27:D35">
      <formula1>ISNUMBER(DATEVALUE(D5))</formula1>
    </dataValidation>
    <dataValidation type="list" errorStyle="warning" allowBlank="1" showErrorMessage="1" sqref="E5:N17 E20:N24 E27:N35">
      <formula1>"~,Weizen,Gerste,Raps,Gras,Heu,Gras Silage,Silage Mais,Körner Mais,Zwischenfrucht,Verpachtet,Brachlegung,"</formula1>
    </dataValidation>
    <dataValidation type="list" errorStyle="warning" allowBlank="1" showInputMessage="1" showErrorMessage="1" prompt="Feld Nummer aus Liste Wählen!" sqref="B6">
      <formula1>'Felder'!A4:A135</formula1>
    </dataValidation>
    <dataValidation type="list" errorStyle="warning" allowBlank="1" showInputMessage="1" showErrorMessage="1" prompt="Feld Nummer aus Liste Wählen!" sqref="B7">
      <formula1>'Felder'!A4:A135</formula1>
    </dataValidation>
    <dataValidation type="list" errorStyle="warning" allowBlank="1" showInputMessage="1" showErrorMessage="1" prompt="Feld Nummer aus Liste Wählen!" sqref="B8">
      <formula1>'Felder'!A4:A135</formula1>
    </dataValidation>
    <dataValidation type="list" errorStyle="warning" allowBlank="1" showInputMessage="1" showErrorMessage="1" prompt="Feld Nummer aus Liste Wählen!" sqref="B9">
      <formula1>'Felder'!A4:A135</formula1>
    </dataValidation>
    <dataValidation type="list" errorStyle="warning" allowBlank="1" showInputMessage="1" showErrorMessage="1" prompt="Feld Nummer aus Liste Wählen!" sqref="B10">
      <formula1>'Felder'!A4:A135</formula1>
    </dataValidation>
    <dataValidation type="list" errorStyle="warning" allowBlank="1" showInputMessage="1" showErrorMessage="1" prompt="Feld Nummer aus Liste Wählen!" sqref="B11">
      <formula1>'Felder'!A4:A135</formula1>
    </dataValidation>
    <dataValidation type="list" errorStyle="warning" allowBlank="1" showInputMessage="1" showErrorMessage="1" prompt="Feld Nummer aus Liste Wählen!" sqref="B12">
      <formula1>'Felder'!A4:A135</formula1>
    </dataValidation>
    <dataValidation type="list" errorStyle="warning" allowBlank="1" showInputMessage="1" showErrorMessage="1" prompt="Feld Nummer aus Liste Wählen!" sqref="B13">
      <formula1>'Felder'!A4:A135</formula1>
    </dataValidation>
    <dataValidation type="list" errorStyle="warning" allowBlank="1" showInputMessage="1" showErrorMessage="1" prompt="Feld Nummer aus Liste Wählen!" sqref="B14">
      <formula1>'Felder'!A4:A135</formula1>
    </dataValidation>
    <dataValidation type="list" errorStyle="warning" allowBlank="1" showInputMessage="1" showErrorMessage="1" prompt="Feld Nummer aus Liste Wählen!" sqref="B15">
      <formula1>'Felder'!A4:A135</formula1>
    </dataValidation>
    <dataValidation type="list" errorStyle="warning" allowBlank="1" showInputMessage="1" showErrorMessage="1" prompt="Feld Nummer aus Liste Wählen!" sqref="B16">
      <formula1>'Felder'!A4:A135</formula1>
    </dataValidation>
    <dataValidation type="list" errorStyle="warning" allowBlank="1" showInputMessage="1" showErrorMessage="1" prompt="Feld Nummer aus Liste Wählen!" sqref="B17">
      <formula1>'Felder'!A4:A135</formula1>
    </dataValidation>
    <dataValidation type="list" errorStyle="warning" allowBlank="1" showInputMessage="1" showErrorMessage="1" prompt="Feld Status aus Liste wählen!" sqref="A20:A24">
      <formula1>"Gepachtet,Verpachtet,"</formula1>
    </dataValidation>
    <dataValidation type="list" errorStyle="warning" allowBlank="1" showInputMessage="1" showErrorMessage="1" prompt="Feldnummer aus Liste wählen!" sqref="B20">
      <formula1>'Felder'!A4:A135</formula1>
    </dataValidation>
    <dataValidation type="list" errorStyle="warning" allowBlank="1" showInputMessage="1" showErrorMessage="1" prompt="Feldnummer aus Liste wählen!" sqref="B21">
      <formula1>'Felder'!A4:A135</formula1>
    </dataValidation>
    <dataValidation type="list" errorStyle="warning" allowBlank="1" showInputMessage="1" showErrorMessage="1" prompt="Feldnummer aus Liste wählen!" sqref="B22">
      <formula1>'Felder'!A4:A135</formula1>
    </dataValidation>
    <dataValidation type="list" errorStyle="warning" allowBlank="1" showInputMessage="1" showErrorMessage="1" prompt="Feldnummer aus Liste wählen!" sqref="B23">
      <formula1>'Felder'!A4:A135</formula1>
    </dataValidation>
    <dataValidation type="list" errorStyle="warning" allowBlank="1" showInputMessage="1" showErrorMessage="1" prompt="Feldnummer aus Liste wählen!" sqref="B24">
      <formula1>'Felder'!A4:A135</formula1>
    </dataValidation>
    <dataValidation type="list" errorStyle="warning" allowBlank="1" showInputMessage="1" showErrorMessage="1" prompt="Feld Status aus liste Wählen!" sqref="A27:A35">
      <formula1>"~,Eigentum,Gepachtet,Verpachtet,"</formula1>
    </dataValidation>
    <dataValidation type="list" errorStyle="warning" allowBlank="1" showInputMessage="1" showErrorMessage="1" prompt="Feldnummer aus Liste wählen!" sqref="B27">
      <formula1>'Felder'!A4:A135</formula1>
    </dataValidation>
    <dataValidation type="list" errorStyle="warning" allowBlank="1" showInputMessage="1" showErrorMessage="1" prompt="Feldnummer aus Liste wählen!" sqref="B28">
      <formula1>'Felder'!A4:A135</formula1>
    </dataValidation>
    <dataValidation type="list" errorStyle="warning" allowBlank="1" showInputMessage="1" showErrorMessage="1" prompt="Feldnummer aus Liste wählen!" sqref="B29">
      <formula1>'Felder'!A4:A135</formula1>
    </dataValidation>
    <dataValidation type="list" errorStyle="warning" allowBlank="1" showInputMessage="1" showErrorMessage="1" prompt="Feldnummer aus Liste wählen!" sqref="B30">
      <formula1>'Felder'!A4:A135</formula1>
    </dataValidation>
    <dataValidation type="list" errorStyle="warning" allowBlank="1" showInputMessage="1" showErrorMessage="1" prompt="Feldnummer aus Liste wählen!" sqref="B31">
      <formula1>'Felder'!A4:A135</formula1>
    </dataValidation>
    <dataValidation type="list" errorStyle="warning" allowBlank="1" showInputMessage="1" showErrorMessage="1" prompt="Feldnummer aus Liste wählen!" sqref="B32">
      <formula1>'Felder'!A4:A135</formula1>
    </dataValidation>
    <dataValidation type="list" errorStyle="warning" allowBlank="1" showInputMessage="1" showErrorMessage="1" prompt="Feldnummer aus Liste wählen!" sqref="B33">
      <formula1>'Felder'!A4:A135</formula1>
    </dataValidation>
    <dataValidation type="list" errorStyle="warning" allowBlank="1" showInputMessage="1" showErrorMessage="1" prompt="Feldnummer aus Liste wählen!" sqref="B34">
      <formula1>'Felder'!A4:A135</formula1>
    </dataValidation>
    <dataValidation type="list" errorStyle="warning" allowBlank="1" showInputMessage="1" showErrorMessage="1" prompt="Feldnummer aus Liste wählen!" sqref="B35">
      <formula1>'Felder'!A4:A135</formula1>
    </dataValidation>
  </dataValidation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0.71" defaultRowHeight="15.0"/>
  <cols>
    <col customWidth="1" min="2" max="2" width="21.0"/>
    <col customWidth="1" min="3" max="3" width="24.14"/>
    <col customWidth="1" min="4" max="4" width="23.71"/>
    <col customWidth="1" min="5" max="5" width="19.29"/>
    <col customWidth="1" min="6" max="6" width="19.43"/>
    <col customWidth="1" min="7" max="7" width="7.14"/>
    <col customWidth="1" min="8" max="8" width="31.29"/>
    <col customWidth="1" min="9" max="9" width="5.43"/>
    <col customWidth="1" min="10" max="10" width="23.71"/>
    <col customWidth="1" min="11" max="11" width="18.86"/>
    <col customWidth="1" min="12" max="12" width="18.71"/>
    <col customWidth="1" min="13" max="13" width="16.71"/>
  </cols>
  <sheetData>
    <row r="1" ht="15.75" customHeight="1">
      <c r="A1" s="688"/>
      <c r="B1" s="228">
        <v>10</v>
      </c>
      <c r="C1" s="334" t="str">
        <f>VLOOKUP(B1,C32:E43,2,FALSE)</f>
        <v>Spezial </v>
      </c>
      <c r="D1" s="213"/>
      <c r="E1" s="44" t="str">
        <f>VLOOKUP(B1,$C$32:$E$43,3,FALSE)</f>
        <v/>
      </c>
      <c r="F1" s="44" t="s">
        <v>310</v>
      </c>
      <c r="G1" s="593"/>
      <c r="H1" s="243" t="s">
        <v>311</v>
      </c>
      <c r="I1" s="243"/>
      <c r="J1" s="243"/>
      <c r="K1" s="243"/>
      <c r="L1" s="243"/>
      <c r="M1" s="243"/>
      <c r="N1" s="245"/>
    </row>
    <row r="2">
      <c r="A2" s="688"/>
      <c r="B2" s="479" t="s">
        <v>312</v>
      </c>
      <c r="C2" s="479"/>
      <c r="D2" s="479"/>
      <c r="E2" s="479"/>
      <c r="F2" s="440" t="str">
        <f>VLOOKUP(B1,$C$32:$F$43,4,FALSE)</f>
        <v/>
      </c>
      <c r="G2" s="593"/>
      <c r="H2" s="691" t="s">
        <v>313</v>
      </c>
      <c r="I2" s="419" t="s">
        <v>79</v>
      </c>
      <c r="J2" s="419" t="s">
        <v>314</v>
      </c>
      <c r="K2" s="104" t="s">
        <v>315</v>
      </c>
      <c r="L2" s="216" t="s">
        <v>316</v>
      </c>
      <c r="M2" s="216" t="s">
        <v>10</v>
      </c>
      <c r="N2" s="245"/>
    </row>
    <row r="3">
      <c r="A3" s="688"/>
      <c r="B3" s="479" t="s">
        <v>317</v>
      </c>
      <c r="C3" s="292" t="s">
        <v>291</v>
      </c>
      <c r="D3" s="479"/>
      <c r="E3" s="479"/>
      <c r="F3" s="440"/>
      <c r="G3" s="593"/>
      <c r="H3" s="4" t="str">
        <f>VLOOKUP(I3,$C$33:$F$43,2,FALSE)</f>
        <v>Automatischer Eintrag</v>
      </c>
      <c r="I3" s="401">
        <v>0</v>
      </c>
      <c r="J3" s="303" t="s">
        <v>51</v>
      </c>
      <c r="K3" s="674">
        <v>1</v>
      </c>
      <c r="L3" s="642"/>
      <c r="M3" s="285"/>
      <c r="N3" s="245"/>
    </row>
    <row r="4">
      <c r="A4" s="688"/>
      <c r="B4" s="484">
        <v>111</v>
      </c>
      <c r="C4" s="292">
        <f>VLOOKUP(B4,Felder!$A$4:$C$135,2,FALSE)</f>
        <v>3.31</v>
      </c>
      <c r="D4" s="227"/>
      <c r="E4" s="227"/>
      <c r="F4" s="440">
        <f>C4*E1</f>
        <v>0</v>
      </c>
      <c r="G4" s="593"/>
      <c r="H4" s="4" t="str">
        <f>VLOOKUP(I4,$C$33:$F$43,2,FALSE)</f>
        <v>Automatischer Eintrag</v>
      </c>
      <c r="I4" s="401">
        <v>0</v>
      </c>
      <c r="J4" s="303" t="s">
        <v>51</v>
      </c>
      <c r="K4" s="674">
        <v>2</v>
      </c>
      <c r="L4" s="642"/>
      <c r="M4" s="662"/>
      <c r="N4" s="245"/>
    </row>
    <row r="5">
      <c r="A5" s="688"/>
      <c r="B5" s="484">
        <v>0</v>
      </c>
      <c r="C5" s="292">
        <f>VLOOKUP(B5,Felder!$A$4:$C$135,2,FALSE)</f>
        <v>0</v>
      </c>
      <c r="D5" s="227"/>
      <c r="E5" s="227"/>
      <c r="F5" s="440">
        <f>C5*E1</f>
        <v>0</v>
      </c>
      <c r="G5" s="593"/>
      <c r="H5" s="4" t="str">
        <f>VLOOKUP(I5,$C$33:$F$43,2,FALSE)</f>
        <v>Automatischer Eintrag</v>
      </c>
      <c r="I5" s="401">
        <v>0</v>
      </c>
      <c r="J5" s="303"/>
      <c r="K5" s="674"/>
      <c r="L5" s="642"/>
      <c r="M5" s="285"/>
      <c r="N5" s="245"/>
    </row>
    <row r="6">
      <c r="A6" s="688"/>
      <c r="B6" s="484">
        <v>0</v>
      </c>
      <c r="C6" s="292">
        <f>VLOOKUP(B6,Felder!$A$4:$C$135,2,FALSE)</f>
        <v>0</v>
      </c>
      <c r="D6" s="227"/>
      <c r="E6" s="227"/>
      <c r="F6" s="440">
        <f>C6*E1</f>
        <v>0</v>
      </c>
      <c r="G6" s="593"/>
      <c r="H6" s="4" t="str">
        <f>VLOOKUP(I6,$C$33:$F$43,2,FALSE)</f>
        <v>Automatischer Eintrag</v>
      </c>
      <c r="I6" s="401">
        <v>0</v>
      </c>
      <c r="J6" s="303"/>
      <c r="K6" s="674"/>
      <c r="L6" s="642"/>
      <c r="M6" s="662"/>
      <c r="N6" s="245"/>
    </row>
    <row r="7">
      <c r="A7" s="688"/>
      <c r="B7" s="484">
        <v>0</v>
      </c>
      <c r="C7" s="292">
        <f>VLOOKUP(B7,Felder!$A$4:$C$135,2,FALSE)</f>
        <v>0</v>
      </c>
      <c r="D7" s="227"/>
      <c r="E7" s="227"/>
      <c r="F7" s="440">
        <f>C7*E1</f>
        <v>0</v>
      </c>
      <c r="G7" s="593"/>
      <c r="H7" s="4" t="str">
        <f>VLOOKUP(I7,$C$33:$F$43,2,FALSE)</f>
        <v>Automatischer Eintrag</v>
      </c>
      <c r="I7" s="401"/>
      <c r="J7" s="303"/>
      <c r="K7" s="674"/>
      <c r="L7" s="642"/>
      <c r="M7" s="285"/>
      <c r="N7" s="245"/>
    </row>
    <row r="8">
      <c r="A8" s="688"/>
      <c r="B8" s="484">
        <v>0</v>
      </c>
      <c r="C8" s="292">
        <f>VLOOKUP(B8,Felder!$A$4:$C$135,2,FALSE)</f>
        <v>0</v>
      </c>
      <c r="D8" s="227"/>
      <c r="E8" s="227"/>
      <c r="F8" s="440">
        <f>C8*E1</f>
        <v>0</v>
      </c>
      <c r="G8" s="593"/>
      <c r="H8" s="4" t="str">
        <f>VLOOKUP(I8,$C$33:$F$43,2,FALSE)</f>
        <v>Automatischer Eintrag</v>
      </c>
      <c r="I8" s="401"/>
      <c r="J8" s="303"/>
      <c r="K8" s="674"/>
      <c r="L8" s="642"/>
      <c r="M8" s="662"/>
      <c r="N8" s="245"/>
    </row>
    <row r="9" ht="16.5" customHeight="1">
      <c r="A9" s="688"/>
      <c r="B9" s="310" t="s">
        <v>318</v>
      </c>
      <c r="C9" s="480" t="s">
        <v>319</v>
      </c>
      <c r="D9" s="321" t="s">
        <v>320</v>
      </c>
      <c r="E9" s="334" t="s">
        <v>321</v>
      </c>
      <c r="F9" s="440"/>
      <c r="G9" s="593"/>
      <c r="H9" s="4" t="str">
        <f>VLOOKUP(I9,$C$33:$F$43,2,FALSE)</f>
        <v>Automatischer Eintrag</v>
      </c>
      <c r="I9" s="401"/>
      <c r="J9" s="303"/>
      <c r="K9" s="674"/>
      <c r="L9" s="642"/>
      <c r="M9" s="285"/>
      <c r="N9" s="245"/>
    </row>
    <row r="10">
      <c r="A10" s="688"/>
      <c r="B10" s="213" t="s">
        <v>322</v>
      </c>
      <c r="C10" s="480">
        <v>1.469</v>
      </c>
      <c r="D10" s="236"/>
      <c r="E10" s="236"/>
      <c r="F10" s="440">
        <f>(D10-E10)*(C10*1)</f>
        <v>0</v>
      </c>
      <c r="G10" s="593"/>
      <c r="H10" s="4" t="str">
        <f>VLOOKUP(I10,$C$33:$F$43,2,FALSE)</f>
        <v>Automatischer Eintrag</v>
      </c>
      <c r="I10" s="401"/>
      <c r="J10" s="303"/>
      <c r="K10" s="674"/>
      <c r="L10" s="642"/>
      <c r="M10" s="662"/>
      <c r="N10" s="245"/>
    </row>
    <row r="11">
      <c r="A11" s="688"/>
      <c r="B11" s="310" t="s">
        <v>323</v>
      </c>
      <c r="C11" s="480" t="s">
        <v>319</v>
      </c>
      <c r="D11" s="310"/>
      <c r="E11" s="310"/>
      <c r="F11" s="463">
        <v>0</v>
      </c>
      <c r="G11" s="593"/>
      <c r="H11" s="4" t="str">
        <f>VLOOKUP(I11,$C$33:$F$43,2,FALSE)</f>
        <v>Automatischer Eintrag</v>
      </c>
      <c r="I11" s="401"/>
      <c r="J11" s="303"/>
      <c r="K11" s="674"/>
      <c r="L11" s="642"/>
      <c r="M11" s="285"/>
      <c r="N11" s="245"/>
    </row>
    <row r="12">
      <c r="A12" s="688"/>
      <c r="B12" s="660" t="s">
        <v>322</v>
      </c>
      <c r="C12" s="480">
        <v>1.2</v>
      </c>
      <c r="D12" s="175"/>
      <c r="E12" s="660"/>
      <c r="F12" s="440">
        <f>D12*C12</f>
        <v>0</v>
      </c>
      <c r="G12" s="593"/>
      <c r="H12" s="4" t="str">
        <f>VLOOKUP(I12,$C$33:$F$43,2,FALSE)</f>
        <v>Automatischer Eintrag</v>
      </c>
      <c r="I12" s="401"/>
      <c r="J12" s="303"/>
      <c r="K12" s="674"/>
      <c r="L12" s="642"/>
      <c r="M12" s="662"/>
      <c r="N12" s="245"/>
    </row>
    <row r="13" ht="16.5" customHeight="1">
      <c r="A13" s="688"/>
      <c r="B13" s="527" t="s">
        <v>54</v>
      </c>
      <c r="C13" s="527"/>
      <c r="D13" s="527"/>
      <c r="E13" s="527"/>
      <c r="F13" s="440">
        <f>SUM(F2:F12)</f>
        <v>0</v>
      </c>
      <c r="G13" s="593"/>
      <c r="H13" s="4" t="str">
        <f>VLOOKUP(I13,$C$33:$F$43,2,FALSE)</f>
        <v>Automatischer Eintrag</v>
      </c>
      <c r="I13" s="401"/>
      <c r="J13" s="303"/>
      <c r="K13" s="674"/>
      <c r="L13" s="642"/>
      <c r="M13" s="285"/>
      <c r="N13" s="245"/>
    </row>
    <row r="14" ht="15.75" customHeight="1">
      <c r="A14" s="688"/>
      <c r="B14" s="479" t="s">
        <v>324</v>
      </c>
      <c r="C14" s="479"/>
      <c r="D14" s="479"/>
      <c r="E14" s="479"/>
      <c r="F14" s="440">
        <f>F13*0.19</f>
        <v>0</v>
      </c>
      <c r="G14" s="593"/>
      <c r="H14" s="4" t="str">
        <f>VLOOKUP(I14,$C$33:$F$43,2,FALSE)</f>
        <v>Automatischer Eintrag</v>
      </c>
      <c r="I14" s="401"/>
      <c r="J14" s="303"/>
      <c r="K14" s="674"/>
      <c r="L14" s="642"/>
      <c r="M14" s="662"/>
      <c r="N14" s="245"/>
    </row>
    <row r="15" ht="15.75" customHeight="1">
      <c r="A15" s="688"/>
      <c r="B15" s="293" t="s">
        <v>325</v>
      </c>
      <c r="C15" s="293">
        <f>SUM(C4:C8)</f>
        <v>3.31</v>
      </c>
      <c r="D15" s="293" t="s">
        <v>291</v>
      </c>
      <c r="E15" s="293"/>
      <c r="F15" s="64">
        <f>SUM(F14,F13)</f>
        <v>0</v>
      </c>
      <c r="G15" s="593"/>
      <c r="H15" s="4" t="str">
        <f>VLOOKUP(I15,$C$33:$F$43,2,FALSE)</f>
        <v>Automatischer Eintrag</v>
      </c>
      <c r="I15" s="401"/>
      <c r="J15" s="303"/>
      <c r="K15" s="674"/>
      <c r="L15" s="642"/>
      <c r="M15" s="285"/>
      <c r="N15" s="245"/>
    </row>
    <row r="16" ht="15.75" customHeight="1">
      <c r="A16" s="688"/>
      <c r="B16" s="23"/>
      <c r="C16" s="283"/>
      <c r="D16" s="283"/>
      <c r="E16" s="283"/>
      <c r="F16" s="140"/>
      <c r="G16" s="593"/>
      <c r="H16" s="4" t="str">
        <f>VLOOKUP(I16,$C$33:$F$43,2,FALSE)</f>
        <v>Automatischer Eintrag</v>
      </c>
      <c r="I16" s="401"/>
      <c r="J16" s="303"/>
      <c r="K16" s="674"/>
      <c r="L16" s="642"/>
      <c r="M16" s="662"/>
      <c r="N16" s="245"/>
    </row>
    <row r="17" ht="15.75" customHeight="1">
      <c r="A17" s="688"/>
      <c r="B17" s="620">
        <v>1</v>
      </c>
      <c r="C17" s="321" t="str">
        <f>VLOOKUP(B17,$C$32:$F$43,2,FALSE)</f>
        <v>Pflügen</v>
      </c>
      <c r="D17" s="291"/>
      <c r="E17" s="405">
        <f>VLOOKUP(B17,$C$32:$F$43,3,FALSE)</f>
        <v>750</v>
      </c>
      <c r="F17" s="405" t="s">
        <v>310</v>
      </c>
      <c r="G17" s="593"/>
      <c r="H17" s="4" t="str">
        <f>VLOOKUP(I17,$C$33:$F$43,2,FALSE)</f>
        <v>Automatischer Eintrag</v>
      </c>
      <c r="I17" s="401"/>
      <c r="J17" s="303"/>
      <c r="K17" s="674"/>
      <c r="L17" s="642"/>
      <c r="M17" s="285"/>
      <c r="N17" s="245"/>
    </row>
    <row r="18" ht="15.75" customHeight="1">
      <c r="A18" s="688"/>
      <c r="B18" s="544" t="s">
        <v>312</v>
      </c>
      <c r="C18" s="544"/>
      <c r="D18" s="544"/>
      <c r="E18" s="544"/>
      <c r="F18" s="440">
        <f>VLOOKUP(B17,$C$32:$F$43,4,FALSE)</f>
        <v>100</v>
      </c>
      <c r="G18" s="593"/>
      <c r="H18" s="4" t="str">
        <f>VLOOKUP(I18,$C$33:$F$43,2,FALSE)</f>
        <v>Automatischer Eintrag</v>
      </c>
      <c r="I18" s="401"/>
      <c r="J18" s="303"/>
      <c r="K18" s="674"/>
      <c r="L18" s="642"/>
      <c r="M18" s="662"/>
      <c r="N18" s="245"/>
    </row>
    <row r="19" ht="15.75" customHeight="1">
      <c r="A19" s="688"/>
      <c r="B19" s="544" t="s">
        <v>317</v>
      </c>
      <c r="C19" s="442" t="s">
        <v>291</v>
      </c>
      <c r="D19" s="544"/>
      <c r="E19" s="544"/>
      <c r="F19" s="440"/>
      <c r="G19" s="593"/>
      <c r="H19" s="4" t="str">
        <f>VLOOKUP(I19,$C$33:$F$43,2,FALSE)</f>
        <v>Automatischer Eintrag</v>
      </c>
      <c r="I19" s="401"/>
      <c r="J19" s="303"/>
      <c r="K19" s="674"/>
      <c r="L19" s="642"/>
      <c r="M19" s="285"/>
      <c r="N19" s="245"/>
    </row>
    <row r="20" ht="15.75" customHeight="1">
      <c r="A20" s="688"/>
      <c r="B20" s="484">
        <v>1</v>
      </c>
      <c r="C20" s="169">
        <f>VLOOKUP(B20,Felder!$A$4:$C$135,2,FALSE)</f>
        <v>1.05</v>
      </c>
      <c r="D20" s="29"/>
      <c r="E20" s="29"/>
      <c r="F20" s="440">
        <f>C20*E17</f>
        <v>787.5</v>
      </c>
      <c r="G20" s="593"/>
      <c r="H20" s="4" t="str">
        <f>VLOOKUP(I20,$C$33:$F$43,2,FALSE)</f>
        <v>Automatischer Eintrag</v>
      </c>
      <c r="I20" s="401"/>
      <c r="J20" s="303"/>
      <c r="K20" s="674"/>
      <c r="L20" s="642"/>
      <c r="M20" s="662"/>
      <c r="N20" s="245"/>
    </row>
    <row r="21" ht="15.75" customHeight="1">
      <c r="A21" s="688"/>
      <c r="B21" s="484"/>
      <c r="C21" s="169">
        <f>VLOOKUP(B21,Felder!$A$4:$C$135,2,FALSE)</f>
        <v>0</v>
      </c>
      <c r="D21" s="29"/>
      <c r="E21" s="29"/>
      <c r="F21" s="440">
        <f>C21*E17</f>
        <v>0</v>
      </c>
      <c r="G21" s="593"/>
      <c r="H21" s="4" t="str">
        <f>VLOOKUP(I21,$C$33:$F$43,2,FALSE)</f>
        <v>Automatischer Eintrag</v>
      </c>
      <c r="I21" s="401"/>
      <c r="J21" s="303"/>
      <c r="K21" s="674"/>
      <c r="L21" s="642"/>
      <c r="M21" s="285"/>
      <c r="N21" s="245"/>
    </row>
    <row r="22" ht="15.75" customHeight="1">
      <c r="A22" s="688"/>
      <c r="B22" s="484"/>
      <c r="C22" s="169">
        <f>VLOOKUP(B22,Felder!$A$4:$C$135,2,FALSE)</f>
        <v>0</v>
      </c>
      <c r="D22" s="29"/>
      <c r="E22" s="29"/>
      <c r="F22" s="440">
        <f>C22*E17</f>
        <v>0</v>
      </c>
      <c r="G22" s="593"/>
      <c r="H22" s="4" t="str">
        <f>VLOOKUP(I22,$C$33:$F$43,2,FALSE)</f>
        <v>Automatischer Eintrag</v>
      </c>
      <c r="I22" s="401"/>
      <c r="J22" s="303"/>
      <c r="K22" s="674"/>
      <c r="L22" s="642"/>
      <c r="M22" s="285"/>
      <c r="N22" s="245"/>
    </row>
    <row r="23" ht="15.75" customHeight="1">
      <c r="A23" s="688"/>
      <c r="B23" s="484"/>
      <c r="C23" s="169">
        <f>VLOOKUP(B23,Felder!$A$4:$C$135,2,FALSE)</f>
        <v>0</v>
      </c>
      <c r="D23" s="29"/>
      <c r="E23" s="29"/>
      <c r="F23" s="440">
        <f>C23*E17</f>
        <v>0</v>
      </c>
      <c r="G23" s="593"/>
      <c r="H23" s="4" t="str">
        <f>VLOOKUP(I23,$C$33:$F$43,2,FALSE)</f>
        <v>Automatischer Eintrag</v>
      </c>
      <c r="I23" s="401"/>
      <c r="J23" s="303"/>
      <c r="K23" s="674"/>
      <c r="L23" s="642"/>
      <c r="M23" s="285"/>
      <c r="N23" s="245"/>
    </row>
    <row r="24" ht="15.75" customHeight="1">
      <c r="A24" s="688"/>
      <c r="B24" s="484"/>
      <c r="C24" s="169">
        <f>VLOOKUP(B24,Felder!$A$4:$C$135,2,FALSE)</f>
        <v>0</v>
      </c>
      <c r="D24" s="29"/>
      <c r="E24" s="29"/>
      <c r="F24" s="440">
        <f>C24*E17</f>
        <v>0</v>
      </c>
      <c r="G24" s="593"/>
      <c r="H24" s="4" t="str">
        <f>VLOOKUP(I24,$C$33:$F$43,2,FALSE)</f>
        <v>Automatischer Eintrag</v>
      </c>
      <c r="I24" s="401"/>
      <c r="J24" s="303"/>
      <c r="K24" s="674"/>
      <c r="L24" s="642"/>
      <c r="M24" s="285"/>
      <c r="N24" s="15"/>
    </row>
    <row r="25">
      <c r="A25" s="688"/>
      <c r="B25" s="405" t="s">
        <v>318</v>
      </c>
      <c r="C25" s="681" t="s">
        <v>319</v>
      </c>
      <c r="D25" s="405" t="s">
        <v>320</v>
      </c>
      <c r="E25" s="148" t="s">
        <v>321</v>
      </c>
      <c r="F25" s="463"/>
      <c r="G25" s="223"/>
      <c r="H25" s="158"/>
      <c r="I25" s="558"/>
      <c r="J25" s="558"/>
      <c r="K25" s="558"/>
      <c r="L25" s="558"/>
      <c r="M25" s="589"/>
      <c r="N25" s="512"/>
    </row>
    <row r="26">
      <c r="A26" s="688"/>
      <c r="B26" s="679" t="s">
        <v>322</v>
      </c>
      <c r="C26" s="562">
        <v>1.469</v>
      </c>
      <c r="D26" s="496"/>
      <c r="E26" s="583"/>
      <c r="F26" s="440">
        <f>(D26-E26)*(C26*1)</f>
        <v>0</v>
      </c>
      <c r="G26" s="223"/>
      <c r="H26" s="392">
        <f>TODAY()</f>
        <v>42166</v>
      </c>
      <c r="I26" s="606" t="s">
        <v>326</v>
      </c>
      <c r="J26" s="70"/>
      <c r="K26" s="158"/>
      <c r="L26" s="158"/>
      <c r="M26" s="158"/>
      <c r="N26" s="512"/>
    </row>
    <row r="27">
      <c r="A27" s="688"/>
      <c r="B27" s="365" t="s">
        <v>54</v>
      </c>
      <c r="C27" s="365"/>
      <c r="D27" s="365"/>
      <c r="E27" s="365"/>
      <c r="F27" s="440">
        <f>SUM(F18:F26)</f>
        <v>887.5</v>
      </c>
      <c r="G27" s="223"/>
      <c r="H27" s="73" t="str">
        <f>Hyperlink("https://docs.google.com/forms/d/16pk_K8ilTMkbfGQx3s39lE6g1Aw3nDAoQcQYBNiMuN4","Hier Auftrag Erteilen")</f>
        <v>Hier Auftrag Erteilen</v>
      </c>
      <c r="I27" s="591"/>
      <c r="J27" s="591"/>
      <c r="K27" s="591"/>
      <c r="L27" s="591"/>
      <c r="M27" s="96"/>
      <c r="N27" s="512"/>
    </row>
    <row r="28">
      <c r="A28" s="688"/>
      <c r="B28" s="544" t="s">
        <v>324</v>
      </c>
      <c r="C28" s="544"/>
      <c r="D28" s="544"/>
      <c r="E28" s="544"/>
      <c r="F28" s="440">
        <f>SUM((F27*0.19))</f>
        <v>168.625</v>
      </c>
      <c r="G28" s="223"/>
      <c r="H28" s="73"/>
      <c r="I28" s="591"/>
      <c r="J28" s="591"/>
      <c r="K28" s="591"/>
      <c r="L28" s="591"/>
      <c r="M28" s="96"/>
      <c r="N28" s="512"/>
    </row>
    <row r="29">
      <c r="A29" s="688"/>
      <c r="B29" s="231" t="s">
        <v>325</v>
      </c>
      <c r="C29" s="252">
        <f>SUM(C20:C24)</f>
        <v>1.05</v>
      </c>
      <c r="D29" s="231" t="s">
        <v>291</v>
      </c>
      <c r="E29" s="231"/>
      <c r="F29" s="597">
        <f>SUM(F28,F27)</f>
        <v>1056.125</v>
      </c>
      <c r="G29" s="223"/>
      <c r="H29" s="73"/>
      <c r="I29" s="591"/>
      <c r="J29" s="591"/>
      <c r="K29" s="591"/>
      <c r="L29" s="591"/>
      <c r="M29" s="96"/>
      <c r="N29" s="512"/>
    </row>
    <row r="30">
      <c r="A30" s="688"/>
      <c r="B30" s="138" t="s">
        <v>327</v>
      </c>
      <c r="C30" s="178"/>
      <c r="D30" s="178"/>
      <c r="E30" s="178"/>
      <c r="F30" s="270"/>
      <c r="G30" s="223"/>
      <c r="H30" s="73"/>
      <c r="I30" s="591"/>
      <c r="J30" s="591"/>
      <c r="K30" s="591"/>
      <c r="L30" s="591"/>
      <c r="M30" s="96"/>
      <c r="N30" s="512"/>
    </row>
    <row r="31">
      <c r="A31" s="688"/>
      <c r="B31" s="635"/>
      <c r="C31" s="635"/>
      <c r="D31" s="138"/>
      <c r="E31" s="138"/>
      <c r="F31" s="138"/>
      <c r="G31" s="223"/>
      <c r="H31" s="73"/>
      <c r="I31" s="591"/>
      <c r="J31" s="591"/>
      <c r="K31" s="591"/>
      <c r="L31" s="591"/>
      <c r="M31" s="96"/>
      <c r="N31" s="512"/>
    </row>
    <row r="32">
      <c r="A32" s="688"/>
      <c r="B32" s="197" t="s">
        <v>328</v>
      </c>
      <c r="C32" s="572" t="s">
        <v>329</v>
      </c>
      <c r="D32" s="572" t="s">
        <v>80</v>
      </c>
      <c r="E32" s="572" t="s">
        <v>330</v>
      </c>
      <c r="F32" s="572" t="s">
        <v>331</v>
      </c>
      <c r="G32" s="223"/>
      <c r="H32" s="73"/>
      <c r="I32" s="591"/>
      <c r="J32" s="591"/>
      <c r="K32" s="591"/>
      <c r="L32" s="591"/>
      <c r="M32" s="96"/>
      <c r="N32" s="512"/>
    </row>
    <row r="33">
      <c r="A33" s="688"/>
      <c r="B33" s="467"/>
      <c r="C33" s="366">
        <v>1</v>
      </c>
      <c r="D33" s="281" t="s">
        <v>332</v>
      </c>
      <c r="E33" s="366">
        <v>750</v>
      </c>
      <c r="F33" s="481">
        <v>100</v>
      </c>
      <c r="G33" s="223"/>
      <c r="H33" s="73"/>
      <c r="I33" s="591"/>
      <c r="J33" s="591"/>
      <c r="K33" s="591"/>
      <c r="L33" s="591"/>
      <c r="M33" s="96"/>
      <c r="N33" s="512"/>
    </row>
    <row r="34">
      <c r="A34" s="688"/>
      <c r="B34" s="467"/>
      <c r="C34" s="366">
        <v>2</v>
      </c>
      <c r="D34" s="281" t="s">
        <v>333</v>
      </c>
      <c r="E34" s="366">
        <v>760</v>
      </c>
      <c r="F34" s="481">
        <v>120</v>
      </c>
      <c r="G34" s="223"/>
      <c r="H34" s="73"/>
      <c r="I34" s="591"/>
      <c r="J34" s="591"/>
      <c r="K34" s="591"/>
      <c r="L34" s="591"/>
      <c r="M34" s="96"/>
      <c r="N34" s="512"/>
    </row>
    <row r="35">
      <c r="A35" s="688"/>
      <c r="B35" s="467"/>
      <c r="C35" s="366">
        <v>3</v>
      </c>
      <c r="D35" s="281" t="s">
        <v>334</v>
      </c>
      <c r="E35" s="366">
        <v>600</v>
      </c>
      <c r="F35" s="481">
        <v>100</v>
      </c>
      <c r="G35" s="223"/>
      <c r="H35" s="73"/>
      <c r="I35" s="591"/>
      <c r="J35" s="591"/>
      <c r="K35" s="591"/>
      <c r="L35" s="591"/>
      <c r="M35" s="96"/>
      <c r="N35" s="512"/>
    </row>
    <row r="36">
      <c r="A36" s="688"/>
      <c r="B36" s="467"/>
      <c r="C36" s="366">
        <v>4</v>
      </c>
      <c r="D36" s="281" t="s">
        <v>335</v>
      </c>
      <c r="E36" s="366">
        <v>510</v>
      </c>
      <c r="F36" s="481">
        <v>100</v>
      </c>
      <c r="G36" s="223"/>
      <c r="H36" s="73"/>
      <c r="I36" s="591"/>
      <c r="J36" s="591"/>
      <c r="K36" s="591"/>
      <c r="L36" s="591"/>
      <c r="M36" s="96"/>
      <c r="N36" s="512"/>
    </row>
    <row r="37">
      <c r="A37" s="688"/>
      <c r="B37" s="467"/>
      <c r="C37" s="366">
        <v>5</v>
      </c>
      <c r="D37" s="281" t="s">
        <v>336</v>
      </c>
      <c r="E37" s="366">
        <v>485</v>
      </c>
      <c r="F37" s="481">
        <v>100</v>
      </c>
      <c r="G37" s="223"/>
      <c r="H37" s="73"/>
      <c r="I37" s="591"/>
      <c r="J37" s="591"/>
      <c r="K37" s="591"/>
      <c r="L37" s="591"/>
      <c r="M37" s="96"/>
      <c r="N37" s="512"/>
    </row>
    <row r="38">
      <c r="A38" s="688"/>
      <c r="B38" s="467"/>
      <c r="C38" s="366">
        <v>6</v>
      </c>
      <c r="D38" s="281" t="s">
        <v>337</v>
      </c>
      <c r="E38" s="366">
        <v>325</v>
      </c>
      <c r="F38" s="481">
        <v>80</v>
      </c>
      <c r="G38" s="223"/>
      <c r="H38" s="73"/>
      <c r="I38" s="591"/>
      <c r="J38" s="591"/>
      <c r="K38" s="591"/>
      <c r="L38" s="591"/>
      <c r="M38" s="96"/>
      <c r="N38" s="512"/>
    </row>
    <row r="39">
      <c r="A39" s="688"/>
      <c r="B39" s="467"/>
      <c r="C39" s="366">
        <v>7</v>
      </c>
      <c r="D39" s="281" t="s">
        <v>338</v>
      </c>
      <c r="E39" s="366">
        <v>400</v>
      </c>
      <c r="F39" s="481">
        <v>100</v>
      </c>
      <c r="G39" s="512"/>
      <c r="H39" s="32"/>
      <c r="I39" s="411"/>
      <c r="J39" s="411"/>
      <c r="K39" s="411"/>
      <c r="L39" s="411"/>
      <c r="M39" s="443"/>
      <c r="N39" s="512"/>
    </row>
    <row r="40">
      <c r="A40" s="688"/>
      <c r="B40" s="467"/>
      <c r="C40" s="366">
        <v>8</v>
      </c>
      <c r="D40" s="281" t="s">
        <v>339</v>
      </c>
      <c r="E40" s="366">
        <v>1200</v>
      </c>
      <c r="F40" s="481">
        <v>150</v>
      </c>
      <c r="G40" s="512"/>
      <c r="H40" s="32"/>
      <c r="I40" s="411"/>
      <c r="J40" s="411"/>
      <c r="K40" s="411"/>
      <c r="L40" s="411"/>
      <c r="M40" s="443"/>
      <c r="N40" s="512"/>
    </row>
    <row r="41">
      <c r="A41" s="688"/>
      <c r="B41" s="467"/>
      <c r="C41" s="366">
        <v>9</v>
      </c>
      <c r="D41" s="281" t="s">
        <v>340</v>
      </c>
      <c r="E41" s="366">
        <v>1450</v>
      </c>
      <c r="F41" s="481">
        <v>100</v>
      </c>
      <c r="G41" s="515"/>
      <c r="H41" s="32"/>
      <c r="I41" s="411"/>
      <c r="J41" s="411"/>
      <c r="K41" s="411"/>
      <c r="L41" s="411"/>
      <c r="M41" s="443"/>
      <c r="N41" s="512"/>
    </row>
    <row r="42">
      <c r="A42" s="688"/>
      <c r="B42" s="467"/>
      <c r="C42" s="366">
        <v>10</v>
      </c>
      <c r="D42" s="281" t="s">
        <v>341</v>
      </c>
      <c r="E42" s="266"/>
      <c r="F42" s="131"/>
      <c r="G42" s="512"/>
      <c r="H42" s="32"/>
      <c r="I42" s="411"/>
      <c r="J42" s="411"/>
      <c r="K42" s="411"/>
      <c r="L42" s="411"/>
      <c r="M42" s="443"/>
      <c r="N42" s="512"/>
    </row>
    <row r="43">
      <c r="A43" s="688"/>
      <c r="B43" s="467"/>
      <c r="C43" s="366">
        <v>0</v>
      </c>
      <c r="D43" s="281" t="s">
        <v>342</v>
      </c>
      <c r="E43" s="266"/>
      <c r="F43" s="131"/>
      <c r="G43" s="459"/>
      <c r="H43" s="32"/>
      <c r="I43" s="411"/>
      <c r="J43" s="411"/>
      <c r="K43" s="411"/>
      <c r="L43" s="411"/>
      <c r="M43" s="443"/>
      <c r="N43" s="459"/>
    </row>
    <row r="44">
      <c r="A44" s="688"/>
      <c r="B44" s="219" t="s">
        <v>343</v>
      </c>
      <c r="C44" s="219"/>
      <c r="D44" s="219"/>
      <c r="E44" s="219"/>
      <c r="F44" s="219"/>
      <c r="G44" s="225"/>
      <c r="H44" s="225"/>
      <c r="I44" s="225"/>
      <c r="J44" s="225"/>
      <c r="K44" s="225"/>
      <c r="L44" s="225"/>
      <c r="M44" s="225"/>
      <c r="N44" s="15"/>
    </row>
    <row r="45">
      <c r="A45" s="688"/>
      <c r="B45" s="225"/>
      <c r="C45" s="225"/>
      <c r="D45" s="225"/>
      <c r="E45" s="225"/>
      <c r="F45" s="225"/>
      <c r="G45" s="225"/>
      <c r="H45" s="225"/>
      <c r="I45" s="225"/>
      <c r="J45" s="225"/>
      <c r="K45" s="225"/>
      <c r="L45" s="225"/>
      <c r="M45" s="225"/>
      <c r="N45" s="512"/>
    </row>
    <row r="46">
      <c r="A46" s="688"/>
      <c r="B46" s="225"/>
      <c r="C46" s="225"/>
      <c r="D46" s="225"/>
      <c r="E46" s="225"/>
      <c r="F46" s="225"/>
      <c r="G46" s="225"/>
      <c r="H46" s="225"/>
      <c r="I46" s="225"/>
      <c r="J46" s="225"/>
      <c r="K46" s="225"/>
      <c r="L46" s="225"/>
      <c r="M46" s="225"/>
      <c r="N46" s="512"/>
    </row>
    <row r="47">
      <c r="A47" s="688"/>
      <c r="B47" s="225"/>
      <c r="C47" s="225"/>
      <c r="D47" s="225"/>
      <c r="E47" s="225"/>
      <c r="F47" s="225"/>
      <c r="G47" s="225"/>
      <c r="H47" s="225"/>
      <c r="I47" s="225"/>
      <c r="J47" s="225"/>
      <c r="K47" s="225"/>
      <c r="L47" s="225"/>
      <c r="M47" s="225"/>
      <c r="N47" s="512"/>
    </row>
    <row r="48">
      <c r="A48" s="688"/>
      <c r="B48" s="225"/>
      <c r="C48" s="225"/>
      <c r="D48" s="225"/>
      <c r="E48" s="225"/>
      <c r="F48" s="225"/>
      <c r="G48" s="225"/>
      <c r="H48" s="225"/>
      <c r="I48" s="225"/>
      <c r="J48" s="225"/>
      <c r="K48" s="225"/>
      <c r="L48" s="225"/>
      <c r="M48" s="225"/>
      <c r="N48" s="512"/>
    </row>
    <row r="49">
      <c r="A49" s="688"/>
      <c r="B49" s="225"/>
      <c r="C49" s="225"/>
      <c r="D49" s="225"/>
      <c r="E49" s="225"/>
      <c r="F49" s="225"/>
      <c r="G49" s="225"/>
      <c r="H49" s="225"/>
      <c r="I49" s="225"/>
      <c r="J49" s="225"/>
      <c r="K49" s="225"/>
      <c r="L49" s="225"/>
      <c r="M49" s="225"/>
      <c r="N49" s="512"/>
    </row>
    <row r="50">
      <c r="A50" s="688"/>
      <c r="B50" s="225"/>
      <c r="C50" s="225"/>
      <c r="D50" s="225"/>
      <c r="E50" s="225"/>
      <c r="F50" s="225"/>
      <c r="G50" s="225"/>
      <c r="H50" s="225"/>
      <c r="I50" s="225"/>
      <c r="J50" s="225"/>
      <c r="K50" s="225"/>
      <c r="L50" s="225"/>
      <c r="M50" s="225"/>
      <c r="N50" s="512"/>
    </row>
    <row r="51">
      <c r="A51" s="688"/>
      <c r="B51" s="225"/>
      <c r="C51" s="225"/>
      <c r="D51" s="225"/>
      <c r="E51" s="225"/>
      <c r="F51" s="225"/>
      <c r="G51" s="225"/>
      <c r="H51" s="225"/>
      <c r="I51" s="225"/>
      <c r="J51" s="225"/>
      <c r="K51" s="225"/>
      <c r="L51" s="225"/>
      <c r="M51" s="225"/>
      <c r="N51" s="512"/>
    </row>
    <row r="52">
      <c r="A52" s="688"/>
      <c r="B52" s="225"/>
      <c r="C52" s="225"/>
      <c r="D52" s="225"/>
      <c r="E52" s="225"/>
      <c r="F52" s="225"/>
      <c r="G52" s="225"/>
      <c r="H52" s="225"/>
      <c r="I52" s="225"/>
      <c r="J52" s="225"/>
      <c r="K52" s="225"/>
      <c r="L52" s="225"/>
      <c r="M52" s="225"/>
      <c r="N52" s="512"/>
    </row>
    <row r="53">
      <c r="A53" s="688"/>
      <c r="B53" s="225"/>
      <c r="C53" s="225"/>
      <c r="D53" s="225"/>
      <c r="E53" s="225"/>
      <c r="F53" s="225"/>
      <c r="G53" s="225"/>
      <c r="H53" s="225"/>
      <c r="I53" s="225"/>
      <c r="J53" s="225"/>
      <c r="K53" s="225"/>
      <c r="L53" s="225"/>
      <c r="M53" s="225"/>
      <c r="N53" s="512"/>
    </row>
  </sheetData>
  <mergeCells count="12">
    <mergeCell ref="A1:A53"/>
    <mergeCell ref="G1:G43"/>
    <mergeCell ref="H1:M1"/>
    <mergeCell ref="N1:N53"/>
    <mergeCell ref="C2:E2"/>
    <mergeCell ref="B16:F16"/>
    <mergeCell ref="H25:M25"/>
    <mergeCell ref="I26:J26"/>
    <mergeCell ref="K26:M26"/>
    <mergeCell ref="H27:M43"/>
    <mergeCell ref="B30:F31"/>
    <mergeCell ref="B44:M53"/>
  </mergeCells>
  <dataValidations>
    <dataValidation type="list" errorStyle="warning" allowBlank="1" showInputMessage="1" showErrorMessage="1" prompt="Tätigkeits Nummer auswählen!" sqref="B1">
      <formula1>'Lohnarbeiten'!B33:C43</formula1>
    </dataValidation>
    <dataValidation type="list" errorStyle="warning" allowBlank="1" showInputMessage="1" showErrorMessage="1" prompt="Tätigkeits Nummer aus Liste wählen!" sqref="I3">
      <formula1>'Lohnarbeiten'!B33:C43</formula1>
    </dataValidation>
    <dataValidation type="list" errorStyle="warning" allowBlank="1" showInputMessage="1" showErrorMessage="1" prompt="Auftraggeber aus der Liste wählen!" sqref="J3:J24">
      <formula1>"Hof Roeher,Hof Steilen,Hof Jansen,Hof Rittergut,Hof Rahden,Hof Meyer,Hof Mattfeld,Hof Wersebe,Kommune,Gemeinschaft,Kreis,Wasserwerk,Spar,Landhandel Billinger,Biohof,Kieckbusch,Pankoke,Cafe am See,~,"</formula1>
    </dataValidation>
    <dataValidation type="custom" errorStyle="warning" allowBlank="1" showInputMessage="1" showErrorMessage="1" prompt="Tätigkeits Datum Angeben!" sqref="M3:M24">
      <formula1>ISNUMBER(DATEVALUE(M3))</formula1>
    </dataValidation>
    <dataValidation type="list" errorStyle="warning" allowBlank="1" showInputMessage="1" showErrorMessage="1" prompt="Feldnummer aus der liste Wählen!" sqref="B4">
      <formula1>'Felder'!A4:A136</formula1>
    </dataValidation>
    <dataValidation type="list" errorStyle="warning" allowBlank="1" showInputMessage="1" showErrorMessage="1" prompt="Tätigkeits Nummer aus Liste wählen!" sqref="I4">
      <formula1>'Lohnarbeiten'!B33:C43</formula1>
    </dataValidation>
    <dataValidation type="list" errorStyle="warning" allowBlank="1" showInputMessage="1" showErrorMessage="1" prompt="Feldnummer aus der liste Wählen!" sqref="B5">
      <formula1>'Felder'!A4:A134</formula1>
    </dataValidation>
    <dataValidation type="list" errorStyle="warning" allowBlank="1" showInputMessage="1" showErrorMessage="1" prompt="Tätigkeits Nummer aus Liste wählen!" sqref="I5">
      <formula1>'Lohnarbeiten'!B33:C43</formula1>
    </dataValidation>
    <dataValidation type="list" errorStyle="warning" allowBlank="1" showInputMessage="1" showErrorMessage="1" prompt="Feldnummer aus der liste Wählen!" sqref="B6">
      <formula1>'Felder'!A4:A134</formula1>
    </dataValidation>
    <dataValidation type="list" errorStyle="warning" allowBlank="1" showInputMessage="1" showErrorMessage="1" prompt="Tätigkeits Nummer aus Liste wählen!" sqref="I6">
      <formula1>'Lohnarbeiten'!B33:C43</formula1>
    </dataValidation>
    <dataValidation type="list" errorStyle="warning" allowBlank="1" showInputMessage="1" showErrorMessage="1" prompt="Feldnummer aus der liste Wählen!" sqref="B7">
      <formula1>'Felder'!A4:A134</formula1>
    </dataValidation>
    <dataValidation type="list" errorStyle="warning" allowBlank="1" showInputMessage="1" showErrorMessage="1" prompt="Tätigkeits Nummer aus Liste wählen!" sqref="I7">
      <formula1>'Lohnarbeiten'!B33:C43</formula1>
    </dataValidation>
    <dataValidation type="list" errorStyle="warning" allowBlank="1" showInputMessage="1" showErrorMessage="1" prompt="Feldnummer aus der liste Wählen!" sqref="B8">
      <formula1>'Felder'!A4:A134</formula1>
    </dataValidation>
    <dataValidation type="list" errorStyle="warning" allowBlank="1" showInputMessage="1" showErrorMessage="1" prompt="Tätigkeits Nummer aus Liste wählen!" sqref="I8">
      <formula1>'Lohnarbeiten'!B33:C43</formula1>
    </dataValidation>
    <dataValidation type="list" errorStyle="warning" allowBlank="1" showInputMessage="1" showErrorMessage="1" prompt="Tätigkeits Nummer aus Liste wählen!" sqref="I9">
      <formula1>'Lohnarbeiten'!B33:C43</formula1>
    </dataValidation>
    <dataValidation type="list" errorStyle="warning" allowBlank="1" showInputMessage="1" showErrorMessage="1" prompt="Tätigkeits Nummer aus Liste wählen!" sqref="I10">
      <formula1>'Lohnarbeiten'!B33:C43</formula1>
    </dataValidation>
    <dataValidation type="list" errorStyle="warning" allowBlank="1" showInputMessage="1" showErrorMessage="1" prompt="Tätigkeits Nummer aus Liste wählen!" sqref="I11">
      <formula1>'Lohnarbeiten'!B33:C43</formula1>
    </dataValidation>
    <dataValidation type="list" errorStyle="warning" allowBlank="1" showInputMessage="1" showErrorMessage="1" prompt="Tätigkeits Nummer aus Liste wählen!" sqref="I12">
      <formula1>'Lohnarbeiten'!B33:C43</formula1>
    </dataValidation>
    <dataValidation type="list" errorStyle="warning" allowBlank="1" showInputMessage="1" showErrorMessage="1" prompt="Tätigkeits Nummer aus Liste wählen!" sqref="I13">
      <formula1>'Lohnarbeiten'!B33:C43</formula1>
    </dataValidation>
    <dataValidation type="list" errorStyle="warning" allowBlank="1" showInputMessage="1" showErrorMessage="1" prompt="Tätigkeits Nummer aus Liste wählen!" sqref="I14">
      <formula1>'Lohnarbeiten'!B33:C43</formula1>
    </dataValidation>
    <dataValidation type="list" errorStyle="warning" allowBlank="1" showInputMessage="1" showErrorMessage="1" prompt="Tätigkeits Nummer aus Liste wählen!" sqref="I15">
      <formula1>'Lohnarbeiten'!B33:C43</formula1>
    </dataValidation>
    <dataValidation type="list" errorStyle="warning" allowBlank="1" showInputMessage="1" showErrorMessage="1" prompt="Tätigkeits Nummer aus Liste wählen!" sqref="I16">
      <formula1>'Lohnarbeiten'!B33:C43</formula1>
    </dataValidation>
    <dataValidation type="list" errorStyle="warning" allowBlank="1" showInputMessage="1" showErrorMessage="1" prompt="Tätigkeit aus Liste wählen!" sqref="B17">
      <formula1>'Lohnarbeiten'!B33:C43</formula1>
    </dataValidation>
    <dataValidation type="list" errorStyle="warning" allowBlank="1" showInputMessage="1" showErrorMessage="1" prompt="Tätigkeits Nummer aus Liste wählen!" sqref="I17">
      <formula1>'Lohnarbeiten'!B33:C43</formula1>
    </dataValidation>
    <dataValidation type="list" errorStyle="warning" allowBlank="1" showInputMessage="1" showErrorMessage="1" prompt="Tätigkeits Nummer aus Liste wählen!" sqref="I18">
      <formula1>'Lohnarbeiten'!B33:C43</formula1>
    </dataValidation>
    <dataValidation type="list" errorStyle="warning" allowBlank="1" showInputMessage="1" showErrorMessage="1" prompt="Tätigkeits Nummer aus Liste wählen!" sqref="I19">
      <formula1>'Lohnarbeiten'!B33:C43</formula1>
    </dataValidation>
    <dataValidation type="list" errorStyle="warning" allowBlank="1" showInputMessage="1" showErrorMessage="1" prompt="Feldnummer aus liste Wählen!" sqref="B20">
      <formula1>'Felder'!A4:A136</formula1>
    </dataValidation>
    <dataValidation type="list" errorStyle="warning" allowBlank="1" showInputMessage="1" showErrorMessage="1" prompt="Tätigkeits Nummer aus Liste wählen!" sqref="I20">
      <formula1>'Lohnarbeiten'!B33:C43</formula1>
    </dataValidation>
    <dataValidation type="list" errorStyle="warning" allowBlank="1" showInputMessage="1" showErrorMessage="1" prompt="Feldnummer aus liste Wählen!" sqref="B21">
      <formula1>'Felder'!A4:A136</formula1>
    </dataValidation>
    <dataValidation type="list" errorStyle="warning" allowBlank="1" showInputMessage="1" showErrorMessage="1" prompt="Tätigkeits Nummer aus Liste wählen!" sqref="I21">
      <formula1>'Lohnarbeiten'!B33:C43</formula1>
    </dataValidation>
    <dataValidation type="list" errorStyle="warning" allowBlank="1" showInputMessage="1" showErrorMessage="1" prompt="Feldnummer aus liste Wählen!" sqref="B22">
      <formula1>'Felder'!A4:A136</formula1>
    </dataValidation>
    <dataValidation type="list" errorStyle="warning" allowBlank="1" showInputMessage="1" showErrorMessage="1" prompt="Tätigkeits Nummer aus Liste wählen!" sqref="I22">
      <formula1>'Lohnarbeiten'!B33:C43</formula1>
    </dataValidation>
    <dataValidation type="list" errorStyle="warning" allowBlank="1" showInputMessage="1" showErrorMessage="1" prompt="Feldnummer aus liste Wählen!" sqref="B23">
      <formula1>'Felder'!A4:A136</formula1>
    </dataValidation>
    <dataValidation type="list" errorStyle="warning" allowBlank="1" showInputMessage="1" showErrorMessage="1" prompt="Tätigkeits Nummer aus Liste wählen!" sqref="I23">
      <formula1>'Lohnarbeiten'!B33:C43</formula1>
    </dataValidation>
    <dataValidation type="list" errorStyle="warning" allowBlank="1" showInputMessage="1" showErrorMessage="1" prompt="Feldnummer aus liste Wählen!" sqref="B24">
      <formula1>'Felder'!A4:A136</formula1>
    </dataValidation>
    <dataValidation type="list" errorStyle="warning" allowBlank="1" showInputMessage="1" showErrorMessage="1" prompt="Tätigkeits Nummer aus Liste wählen!" sqref="I24">
      <formula1>'Lohnarbeiten'!B33:C43</formula1>
    </dataValidation>
  </dataValidations>
  <legacyDrawing r:id="rId2"/>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0.71" defaultRowHeight="15.0"/>
  <cols>
    <col customWidth="1" min="3" max="3" width="17.71" style="129"/>
    <col customWidth="1" min="4" max="4" width="17.29"/>
    <col customWidth="1" min="5" max="5" width="11.86"/>
    <col customWidth="1" min="6" max="6" width="29.71"/>
  </cols>
  <sheetData>
    <row r="1" ht="24.0" customHeight="1">
      <c r="A1" s="93" t="s">
        <v>344</v>
      </c>
      <c r="B1" s="476"/>
      <c r="C1" s="476"/>
      <c r="D1" s="284"/>
      <c r="E1" s="476"/>
      <c r="F1" s="476"/>
    </row>
    <row r="2" ht="16.5" customHeight="1">
      <c r="A2" s="51"/>
      <c r="B2" s="51"/>
      <c r="C2" s="51"/>
      <c r="D2" s="313"/>
      <c r="E2" s="51"/>
      <c r="F2" s="51"/>
    </row>
    <row r="3">
      <c r="A3" s="167" t="s">
        <v>345</v>
      </c>
      <c r="B3" s="167" t="s">
        <v>291</v>
      </c>
      <c r="C3" s="533" t="s">
        <v>346</v>
      </c>
      <c r="D3" s="232" t="s">
        <v>347</v>
      </c>
      <c r="E3" s="232" t="s">
        <v>348</v>
      </c>
      <c r="F3" s="232" t="s">
        <v>349</v>
      </c>
    </row>
    <row r="4">
      <c r="A4" s="689">
        <v>0</v>
      </c>
      <c r="B4" s="689">
        <v>0</v>
      </c>
      <c r="C4" s="552">
        <v>0</v>
      </c>
      <c r="D4" s="232"/>
      <c r="E4" s="130"/>
      <c r="F4" s="130"/>
    </row>
    <row r="5">
      <c r="A5" s="552">
        <v>1</v>
      </c>
      <c r="B5" s="189">
        <v>1.05</v>
      </c>
      <c r="C5" s="552">
        <v>21325</v>
      </c>
      <c r="D5" s="494" t="s">
        <v>78</v>
      </c>
      <c r="E5" s="352"/>
      <c r="F5" s="352"/>
    </row>
    <row r="6">
      <c r="A6" s="552">
        <v>2</v>
      </c>
      <c r="B6" s="128">
        <v>0.46</v>
      </c>
      <c r="C6" s="552">
        <v>9365</v>
      </c>
      <c r="D6" s="494"/>
      <c r="E6" s="352"/>
      <c r="F6" s="352"/>
    </row>
    <row r="7">
      <c r="A7" s="552">
        <v>3</v>
      </c>
      <c r="B7" s="128">
        <v>0.39</v>
      </c>
      <c r="C7" s="552">
        <v>8100</v>
      </c>
      <c r="D7" s="494"/>
      <c r="E7" s="352"/>
      <c r="F7" s="352"/>
    </row>
    <row r="8">
      <c r="A8" s="552">
        <v>4</v>
      </c>
      <c r="B8" s="128">
        <v>2.15</v>
      </c>
      <c r="C8" s="552">
        <v>43775</v>
      </c>
      <c r="D8" s="494"/>
      <c r="E8" s="352"/>
      <c r="F8" s="352"/>
    </row>
    <row r="9">
      <c r="A9" s="552">
        <v>5</v>
      </c>
      <c r="B9" s="189">
        <v>3.27</v>
      </c>
      <c r="C9" s="552">
        <v>65585</v>
      </c>
      <c r="D9" s="494"/>
      <c r="E9" s="352"/>
      <c r="F9" s="352"/>
    </row>
    <row r="10">
      <c r="A10" s="552">
        <v>6</v>
      </c>
      <c r="B10" s="189">
        <v>1.28</v>
      </c>
      <c r="C10" s="552">
        <v>25995</v>
      </c>
      <c r="D10" s="494"/>
      <c r="E10" s="352"/>
      <c r="F10" s="352"/>
    </row>
    <row r="11">
      <c r="A11" s="552">
        <v>7</v>
      </c>
      <c r="B11" s="128">
        <v>0.6</v>
      </c>
      <c r="C11" s="552">
        <v>12465</v>
      </c>
      <c r="D11" s="494"/>
      <c r="E11" s="352"/>
      <c r="F11" s="352"/>
    </row>
    <row r="12">
      <c r="A12" s="552">
        <v>8</v>
      </c>
      <c r="B12" s="189">
        <v>1.15</v>
      </c>
      <c r="C12" s="552">
        <v>23158</v>
      </c>
      <c r="D12" s="494"/>
      <c r="E12" s="352"/>
      <c r="F12" s="352"/>
    </row>
    <row r="13">
      <c r="A13" s="552">
        <v>9</v>
      </c>
      <c r="B13" s="189">
        <v>0.76</v>
      </c>
      <c r="C13" s="552">
        <v>14550</v>
      </c>
      <c r="D13" s="653" t="s">
        <v>78</v>
      </c>
      <c r="E13" s="352"/>
      <c r="F13" s="352"/>
    </row>
    <row r="14">
      <c r="A14" s="552">
        <v>10</v>
      </c>
      <c r="B14" s="189">
        <v>1.6</v>
      </c>
      <c r="C14" s="552">
        <v>32575</v>
      </c>
      <c r="D14" s="494"/>
      <c r="E14" s="352"/>
      <c r="F14" s="352"/>
    </row>
    <row r="15">
      <c r="A15" s="552">
        <v>11</v>
      </c>
      <c r="B15" s="189">
        <v>2.09</v>
      </c>
      <c r="C15" s="552">
        <v>41780</v>
      </c>
      <c r="D15" s="494"/>
      <c r="E15" s="352"/>
      <c r="F15" s="352"/>
    </row>
    <row r="16">
      <c r="A16" s="552">
        <v>12</v>
      </c>
      <c r="B16" s="189">
        <v>1.37</v>
      </c>
      <c r="C16" s="552">
        <v>27240</v>
      </c>
      <c r="D16" s="494"/>
      <c r="E16" s="352"/>
      <c r="F16" s="352"/>
    </row>
    <row r="17">
      <c r="A17" s="552">
        <v>13</v>
      </c>
      <c r="B17" s="189">
        <v>1.17</v>
      </c>
      <c r="C17" s="552">
        <v>23545</v>
      </c>
      <c r="D17" s="494"/>
      <c r="E17" s="352"/>
      <c r="F17" s="352"/>
    </row>
    <row r="18">
      <c r="A18" s="552">
        <v>14</v>
      </c>
      <c r="B18" s="189">
        <v>1.16</v>
      </c>
      <c r="C18" s="552">
        <v>24150</v>
      </c>
      <c r="D18" s="494"/>
      <c r="E18" s="352"/>
      <c r="F18" s="352"/>
    </row>
    <row r="19">
      <c r="A19" s="552">
        <v>15</v>
      </c>
      <c r="B19" s="189">
        <v>0.82</v>
      </c>
      <c r="C19" s="552">
        <v>16489</v>
      </c>
      <c r="D19" s="494"/>
      <c r="E19" s="352"/>
      <c r="F19" s="352"/>
    </row>
    <row r="20">
      <c r="A20" s="552">
        <v>16</v>
      </c>
      <c r="B20" s="189">
        <v>1.58</v>
      </c>
      <c r="C20" s="552">
        <v>31775</v>
      </c>
      <c r="D20" s="494"/>
      <c r="E20" s="352"/>
      <c r="F20" s="352"/>
    </row>
    <row r="21">
      <c r="A21" s="552">
        <v>17</v>
      </c>
      <c r="B21" s="189">
        <v>2.09</v>
      </c>
      <c r="C21" s="552">
        <v>42125</v>
      </c>
      <c r="D21" s="494"/>
      <c r="E21" s="352"/>
      <c r="F21" s="352"/>
    </row>
    <row r="22">
      <c r="A22" s="552">
        <v>18</v>
      </c>
      <c r="B22" s="189">
        <v>0.61</v>
      </c>
      <c r="C22" s="552">
        <v>12100</v>
      </c>
      <c r="D22" s="494"/>
      <c r="E22" s="352"/>
      <c r="F22" s="352"/>
    </row>
    <row r="23">
      <c r="A23" s="552">
        <v>19</v>
      </c>
      <c r="B23" s="189">
        <v>1.88</v>
      </c>
      <c r="C23" s="552">
        <v>38100</v>
      </c>
      <c r="D23" s="494"/>
      <c r="E23" s="352"/>
      <c r="F23" s="352"/>
    </row>
    <row r="24">
      <c r="A24" s="552">
        <v>20</v>
      </c>
      <c r="B24" s="189">
        <v>1.61</v>
      </c>
      <c r="C24" s="552">
        <v>32385</v>
      </c>
      <c r="D24" s="494"/>
      <c r="E24" s="352"/>
      <c r="F24" s="352"/>
    </row>
    <row r="25">
      <c r="A25" s="552">
        <v>21</v>
      </c>
      <c r="B25" s="189">
        <v>1.25</v>
      </c>
      <c r="C25" s="552">
        <v>25998</v>
      </c>
      <c r="D25" s="494"/>
      <c r="E25" s="352"/>
      <c r="F25" s="352"/>
    </row>
    <row r="26">
      <c r="A26" s="552">
        <v>22</v>
      </c>
      <c r="B26" s="189">
        <v>2.72</v>
      </c>
      <c r="C26" s="552">
        <v>54980</v>
      </c>
      <c r="D26" s="494"/>
      <c r="E26" s="352"/>
      <c r="F26" s="352"/>
    </row>
    <row r="27">
      <c r="A27" s="552">
        <v>23</v>
      </c>
      <c r="B27" s="189">
        <v>0.98</v>
      </c>
      <c r="C27" s="552">
        <v>19998</v>
      </c>
      <c r="D27" s="494"/>
      <c r="E27" s="352"/>
      <c r="F27" s="352"/>
    </row>
    <row r="28">
      <c r="A28" s="552">
        <v>24</v>
      </c>
      <c r="B28" s="189">
        <v>1.16</v>
      </c>
      <c r="C28" s="552">
        <v>24100</v>
      </c>
      <c r="D28" s="494"/>
      <c r="E28" s="352"/>
      <c r="F28" s="352"/>
    </row>
    <row r="29">
      <c r="A29" s="552">
        <v>25</v>
      </c>
      <c r="B29" s="189">
        <v>0.59</v>
      </c>
      <c r="C29" s="552">
        <v>12529</v>
      </c>
      <c r="D29" s="494"/>
      <c r="E29" s="352"/>
      <c r="F29" s="352"/>
    </row>
    <row r="30">
      <c r="A30" s="552">
        <v>26</v>
      </c>
      <c r="B30" s="189">
        <v>2.86</v>
      </c>
      <c r="C30" s="552">
        <v>60175</v>
      </c>
      <c r="D30" s="494"/>
      <c r="E30" s="352"/>
      <c r="F30" s="352"/>
    </row>
    <row r="31">
      <c r="A31" s="552">
        <v>27</v>
      </c>
      <c r="B31" s="189">
        <v>1.16</v>
      </c>
      <c r="C31" s="552">
        <v>23985</v>
      </c>
      <c r="D31" s="494"/>
      <c r="E31" s="352"/>
      <c r="F31" s="352"/>
    </row>
    <row r="32">
      <c r="A32" s="552">
        <v>28</v>
      </c>
      <c r="B32" s="189">
        <v>1.49</v>
      </c>
      <c r="C32" s="552">
        <v>29985</v>
      </c>
      <c r="D32" s="494"/>
      <c r="E32" s="352"/>
      <c r="F32" s="352"/>
    </row>
    <row r="33">
      <c r="A33" s="552">
        <v>29</v>
      </c>
      <c r="B33" s="128">
        <v>1.68</v>
      </c>
      <c r="C33" s="552">
        <v>33100</v>
      </c>
      <c r="D33" s="494"/>
      <c r="E33" s="352"/>
      <c r="F33" s="352"/>
    </row>
    <row r="34">
      <c r="A34" s="552">
        <v>30</v>
      </c>
      <c r="B34" s="189">
        <v>1.64</v>
      </c>
      <c r="C34" s="552">
        <v>33515</v>
      </c>
      <c r="D34" s="494"/>
      <c r="E34" s="352"/>
      <c r="F34" s="352"/>
    </row>
    <row r="35">
      <c r="A35" s="552">
        <v>31</v>
      </c>
      <c r="B35" s="189">
        <v>1.73</v>
      </c>
      <c r="C35" s="552">
        <v>34600</v>
      </c>
      <c r="D35" s="494"/>
      <c r="E35" s="352"/>
      <c r="F35" s="352"/>
    </row>
    <row r="36">
      <c r="A36" s="552">
        <v>32</v>
      </c>
      <c r="B36" s="189">
        <v>2.98</v>
      </c>
      <c r="C36" s="552">
        <v>59105</v>
      </c>
      <c r="D36" s="494"/>
      <c r="E36" s="352"/>
      <c r="F36" s="352"/>
    </row>
    <row r="37">
      <c r="A37" s="552">
        <v>33</v>
      </c>
      <c r="B37" s="189">
        <v>2.18</v>
      </c>
      <c r="C37" s="552">
        <v>44110</v>
      </c>
      <c r="D37" s="494"/>
      <c r="E37" s="352"/>
      <c r="F37" s="352"/>
    </row>
    <row r="38">
      <c r="A38" s="552">
        <v>34</v>
      </c>
      <c r="B38" s="189">
        <v>0.67</v>
      </c>
      <c r="C38" s="552">
        <v>13400</v>
      </c>
      <c r="D38" s="494"/>
      <c r="E38" s="352"/>
      <c r="F38" s="352"/>
    </row>
    <row r="39">
      <c r="A39" s="552">
        <v>35</v>
      </c>
      <c r="B39" s="189">
        <v>2.5</v>
      </c>
      <c r="C39" s="552">
        <v>53300</v>
      </c>
      <c r="D39" s="494"/>
      <c r="E39" s="352"/>
      <c r="F39" s="352"/>
    </row>
    <row r="40">
      <c r="A40" s="552">
        <v>36</v>
      </c>
      <c r="B40" s="189">
        <v>1.87</v>
      </c>
      <c r="C40" s="552">
        <v>37015</v>
      </c>
      <c r="D40" s="494"/>
      <c r="E40" s="352"/>
      <c r="F40" s="352"/>
    </row>
    <row r="41">
      <c r="A41" s="552">
        <v>37</v>
      </c>
      <c r="B41" s="189">
        <v>1.02</v>
      </c>
      <c r="C41" s="552">
        <v>20575</v>
      </c>
      <c r="D41" s="494"/>
      <c r="E41" s="352"/>
      <c r="F41" s="352"/>
    </row>
    <row r="42">
      <c r="A42" s="552">
        <v>38</v>
      </c>
      <c r="B42" s="189">
        <v>0.61</v>
      </c>
      <c r="C42" s="552">
        <v>12980</v>
      </c>
      <c r="D42" s="494"/>
      <c r="E42" s="352"/>
      <c r="F42" s="352"/>
    </row>
    <row r="43">
      <c r="A43" s="552">
        <v>39</v>
      </c>
      <c r="B43" s="128">
        <v>2.18</v>
      </c>
      <c r="C43" s="552">
        <v>43600</v>
      </c>
      <c r="D43" s="494"/>
      <c r="E43" s="352"/>
      <c r="F43" s="352"/>
    </row>
    <row r="44">
      <c r="A44" s="552">
        <v>40</v>
      </c>
      <c r="B44" s="189">
        <v>1.3</v>
      </c>
      <c r="C44" s="552">
        <v>26100</v>
      </c>
      <c r="D44" s="494"/>
      <c r="E44" s="352"/>
      <c r="F44" s="352"/>
    </row>
    <row r="45">
      <c r="A45" s="552">
        <v>41</v>
      </c>
      <c r="B45" s="189">
        <v>1.37</v>
      </c>
      <c r="C45" s="552">
        <v>27100</v>
      </c>
      <c r="D45" s="494"/>
      <c r="E45" s="352"/>
      <c r="F45" s="352"/>
    </row>
    <row r="46">
      <c r="A46" s="552">
        <v>42</v>
      </c>
      <c r="B46" s="189">
        <v>1.06</v>
      </c>
      <c r="C46" s="552">
        <v>20095</v>
      </c>
      <c r="D46" s="494"/>
      <c r="E46" s="352"/>
      <c r="F46" s="352"/>
    </row>
    <row r="47">
      <c r="A47" s="552">
        <v>43</v>
      </c>
      <c r="B47" s="189">
        <v>1.5</v>
      </c>
      <c r="C47" s="552">
        <v>29500</v>
      </c>
      <c r="D47" s="494"/>
      <c r="E47" s="352"/>
      <c r="F47" s="352"/>
    </row>
    <row r="48">
      <c r="A48" s="552">
        <v>44</v>
      </c>
      <c r="B48" s="189">
        <v>0.52</v>
      </c>
      <c r="C48" s="552">
        <v>10500</v>
      </c>
      <c r="D48" s="494"/>
      <c r="E48" s="352"/>
      <c r="F48" s="352"/>
    </row>
    <row r="49">
      <c r="A49" s="552">
        <v>45</v>
      </c>
      <c r="B49" s="189">
        <v>0.5</v>
      </c>
      <c r="C49" s="552">
        <v>10425</v>
      </c>
      <c r="D49" s="494"/>
      <c r="E49" s="352"/>
      <c r="F49" s="352"/>
    </row>
    <row r="50">
      <c r="A50" s="552">
        <v>46</v>
      </c>
      <c r="B50" s="189">
        <v>0.63</v>
      </c>
      <c r="C50" s="552">
        <v>12595</v>
      </c>
      <c r="D50" s="494"/>
      <c r="E50" s="352"/>
      <c r="F50" s="352"/>
    </row>
    <row r="51">
      <c r="A51" s="552">
        <v>47</v>
      </c>
      <c r="B51" s="189">
        <v>0.83</v>
      </c>
      <c r="C51" s="552">
        <v>16875</v>
      </c>
      <c r="D51" s="494"/>
      <c r="E51" s="352"/>
      <c r="F51" s="352"/>
    </row>
    <row r="52">
      <c r="A52" s="552">
        <v>48</v>
      </c>
      <c r="B52" s="189">
        <v>0.8</v>
      </c>
      <c r="C52" s="552">
        <v>15995</v>
      </c>
      <c r="D52" s="494"/>
      <c r="E52" s="352"/>
      <c r="F52" s="352"/>
    </row>
    <row r="53">
      <c r="A53" s="552">
        <v>49</v>
      </c>
      <c r="B53" s="189">
        <v>0.98</v>
      </c>
      <c r="C53" s="552">
        <v>19775</v>
      </c>
      <c r="D53" s="494"/>
      <c r="E53" s="352"/>
      <c r="F53" s="352"/>
    </row>
    <row r="54">
      <c r="A54" s="552">
        <v>50</v>
      </c>
      <c r="B54" s="189">
        <v>1.03</v>
      </c>
      <c r="C54" s="552">
        <v>20000</v>
      </c>
      <c r="D54" s="494"/>
      <c r="E54" s="352"/>
      <c r="F54" s="352"/>
    </row>
    <row r="55">
      <c r="A55" s="552">
        <v>51</v>
      </c>
      <c r="B55" s="189">
        <v>0.64</v>
      </c>
      <c r="C55" s="552">
        <v>13250</v>
      </c>
      <c r="D55" s="494"/>
      <c r="E55" s="352"/>
      <c r="F55" s="352"/>
    </row>
    <row r="56">
      <c r="A56" s="552">
        <v>52</v>
      </c>
      <c r="B56" s="189">
        <v>1.11</v>
      </c>
      <c r="C56" s="552">
        <v>22285</v>
      </c>
      <c r="D56" s="494"/>
      <c r="E56" s="352"/>
      <c r="F56" s="352"/>
    </row>
    <row r="57">
      <c r="A57" s="552">
        <v>53</v>
      </c>
      <c r="B57" s="189">
        <v>0.69</v>
      </c>
      <c r="C57" s="552">
        <v>13569</v>
      </c>
      <c r="D57" s="494"/>
      <c r="E57" s="352"/>
      <c r="F57" s="352"/>
    </row>
    <row r="58">
      <c r="A58" s="552">
        <v>54</v>
      </c>
      <c r="B58" s="189">
        <v>1.44</v>
      </c>
      <c r="C58" s="552">
        <v>28005</v>
      </c>
      <c r="D58" s="494"/>
      <c r="E58" s="352"/>
      <c r="F58" s="352"/>
    </row>
    <row r="59">
      <c r="A59" s="552">
        <v>55</v>
      </c>
      <c r="B59" s="189">
        <v>1.03</v>
      </c>
      <c r="C59" s="552">
        <v>20195</v>
      </c>
      <c r="D59" s="494"/>
      <c r="E59" s="352"/>
      <c r="F59" s="352"/>
    </row>
    <row r="60">
      <c r="A60" s="552">
        <v>56</v>
      </c>
      <c r="B60" s="128">
        <v>0.75</v>
      </c>
      <c r="C60" s="552">
        <v>15595</v>
      </c>
      <c r="D60" s="494"/>
      <c r="E60" s="352"/>
      <c r="F60" s="352"/>
    </row>
    <row r="61">
      <c r="A61" s="552">
        <v>57</v>
      </c>
      <c r="B61" s="128">
        <v>1.92</v>
      </c>
      <c r="C61" s="552">
        <v>40175</v>
      </c>
      <c r="D61" s="494"/>
      <c r="E61" s="352"/>
      <c r="F61" s="352"/>
    </row>
    <row r="62">
      <c r="A62" s="552">
        <v>58</v>
      </c>
      <c r="B62" s="189">
        <v>1.52</v>
      </c>
      <c r="C62" s="552">
        <v>31595</v>
      </c>
      <c r="D62" s="494"/>
      <c r="E62" s="352"/>
      <c r="F62" s="352"/>
    </row>
    <row r="63">
      <c r="A63" s="552">
        <v>59</v>
      </c>
      <c r="B63" s="189">
        <v>0.98</v>
      </c>
      <c r="C63" s="552">
        <v>20550</v>
      </c>
      <c r="D63" s="494"/>
      <c r="E63" s="352"/>
      <c r="F63" s="352"/>
    </row>
    <row r="64">
      <c r="A64" s="552">
        <v>60</v>
      </c>
      <c r="B64" s="128">
        <v>2.31</v>
      </c>
      <c r="C64" s="552">
        <v>46500</v>
      </c>
      <c r="D64" s="494"/>
      <c r="E64" s="352"/>
      <c r="F64" s="352"/>
    </row>
    <row r="65">
      <c r="A65" s="552">
        <v>61</v>
      </c>
      <c r="B65" s="189">
        <v>1.95</v>
      </c>
      <c r="C65" s="552">
        <v>40095</v>
      </c>
      <c r="D65" s="494"/>
      <c r="E65" s="352"/>
      <c r="F65" s="352"/>
    </row>
    <row r="66">
      <c r="A66" s="552">
        <v>62</v>
      </c>
      <c r="B66" s="189">
        <v>2.39</v>
      </c>
      <c r="C66" s="552">
        <v>48500</v>
      </c>
      <c r="D66" s="494"/>
      <c r="E66" s="352"/>
      <c r="F66" s="352"/>
    </row>
    <row r="67">
      <c r="A67" s="552">
        <v>63</v>
      </c>
      <c r="B67" s="189">
        <v>2.69</v>
      </c>
      <c r="C67" s="552">
        <v>53500</v>
      </c>
      <c r="D67" s="494"/>
      <c r="E67" s="352"/>
      <c r="F67" s="352"/>
    </row>
    <row r="68">
      <c r="A68" s="552">
        <v>64</v>
      </c>
      <c r="B68" s="189">
        <v>0.64</v>
      </c>
      <c r="C68" s="552">
        <v>12485</v>
      </c>
      <c r="D68" s="494"/>
      <c r="E68" s="352"/>
      <c r="F68" s="352"/>
    </row>
    <row r="69">
      <c r="A69" s="552">
        <v>65</v>
      </c>
      <c r="B69" s="189">
        <v>1.31</v>
      </c>
      <c r="C69" s="552">
        <v>26795</v>
      </c>
      <c r="D69" s="494"/>
      <c r="E69" s="352"/>
      <c r="F69" s="352"/>
    </row>
    <row r="70">
      <c r="A70" s="552">
        <v>66</v>
      </c>
      <c r="B70" s="189">
        <v>4.05</v>
      </c>
      <c r="C70" s="552">
        <v>84995</v>
      </c>
      <c r="D70" s="494"/>
      <c r="E70" s="352"/>
      <c r="F70" s="352"/>
    </row>
    <row r="71">
      <c r="A71" s="552">
        <v>67</v>
      </c>
      <c r="B71" s="189">
        <v>1.41</v>
      </c>
      <c r="C71" s="552">
        <v>28575</v>
      </c>
      <c r="D71" s="494"/>
      <c r="E71" s="352"/>
      <c r="F71" s="352"/>
    </row>
    <row r="72">
      <c r="A72" s="552">
        <v>68</v>
      </c>
      <c r="B72" s="189">
        <v>1.25</v>
      </c>
      <c r="C72" s="552">
        <v>26095</v>
      </c>
      <c r="D72" s="494"/>
      <c r="E72" s="352"/>
      <c r="F72" s="352"/>
    </row>
    <row r="73">
      <c r="A73" s="552">
        <v>69</v>
      </c>
      <c r="B73" s="189">
        <v>1.64</v>
      </c>
      <c r="C73" s="552">
        <v>33595</v>
      </c>
      <c r="D73" s="494"/>
      <c r="E73" s="352"/>
      <c r="F73" s="352"/>
    </row>
    <row r="74">
      <c r="A74" s="552">
        <v>70</v>
      </c>
      <c r="B74" s="189">
        <v>0.9</v>
      </c>
      <c r="C74" s="552">
        <v>19575</v>
      </c>
      <c r="D74" s="494"/>
      <c r="E74" s="352"/>
      <c r="F74" s="352"/>
    </row>
    <row r="75">
      <c r="A75" s="552">
        <v>71</v>
      </c>
      <c r="B75" s="189">
        <v>2.82</v>
      </c>
      <c r="C75" s="552">
        <v>57895</v>
      </c>
      <c r="D75" s="494"/>
      <c r="E75" s="352"/>
      <c r="F75" s="352"/>
    </row>
    <row r="76">
      <c r="A76" s="552">
        <v>72</v>
      </c>
      <c r="B76" s="189">
        <v>1.92</v>
      </c>
      <c r="C76" s="552">
        <v>40150</v>
      </c>
      <c r="D76" s="494"/>
      <c r="E76" s="352"/>
      <c r="F76" s="352"/>
    </row>
    <row r="77">
      <c r="A77" s="552">
        <v>73</v>
      </c>
      <c r="B77" s="189">
        <v>1.93</v>
      </c>
      <c r="C77" s="552">
        <v>38165</v>
      </c>
      <c r="D77" s="494"/>
      <c r="E77" s="352"/>
      <c r="F77" s="352"/>
    </row>
    <row r="78">
      <c r="A78" s="552">
        <v>74</v>
      </c>
      <c r="B78" s="189">
        <v>3.85</v>
      </c>
      <c r="C78" s="552">
        <v>80500</v>
      </c>
      <c r="D78" s="494"/>
      <c r="E78" s="352"/>
      <c r="F78" s="352"/>
    </row>
    <row r="79">
      <c r="A79" s="552">
        <v>75</v>
      </c>
      <c r="B79" s="189">
        <v>3.14</v>
      </c>
      <c r="C79" s="552">
        <v>65195</v>
      </c>
      <c r="D79" s="494"/>
      <c r="E79" s="352"/>
      <c r="F79" s="352"/>
    </row>
    <row r="80">
      <c r="A80" s="552">
        <v>76</v>
      </c>
      <c r="B80" s="189">
        <v>2.16</v>
      </c>
      <c r="C80" s="552">
        <v>45000</v>
      </c>
      <c r="D80" s="494"/>
      <c r="E80" s="352"/>
      <c r="F80" s="352"/>
    </row>
    <row r="81">
      <c r="A81" s="552">
        <v>77</v>
      </c>
      <c r="B81" s="189">
        <v>2.25</v>
      </c>
      <c r="C81" s="552">
        <v>46995</v>
      </c>
      <c r="D81" s="494"/>
      <c r="E81" s="352"/>
      <c r="F81" s="352"/>
    </row>
    <row r="82">
      <c r="A82" s="552">
        <v>78</v>
      </c>
      <c r="B82" s="189">
        <v>2.23</v>
      </c>
      <c r="C82" s="552">
        <v>46100</v>
      </c>
      <c r="D82" s="494"/>
      <c r="E82" s="352"/>
      <c r="F82" s="352"/>
    </row>
    <row r="83">
      <c r="A83" s="552">
        <v>79</v>
      </c>
      <c r="B83" s="128">
        <v>2.38</v>
      </c>
      <c r="C83" s="552">
        <v>49995</v>
      </c>
      <c r="D83" s="494"/>
      <c r="E83" s="352"/>
      <c r="F83" s="352"/>
    </row>
    <row r="84">
      <c r="A84" s="552">
        <v>80</v>
      </c>
      <c r="B84" s="189">
        <v>2.3</v>
      </c>
      <c r="C84" s="552">
        <v>46000</v>
      </c>
      <c r="D84" s="494"/>
      <c r="E84" s="352"/>
      <c r="F84" s="352"/>
    </row>
    <row r="85">
      <c r="A85" s="552">
        <v>81</v>
      </c>
      <c r="B85" s="128">
        <v>1.17</v>
      </c>
      <c r="C85" s="552">
        <v>23895</v>
      </c>
      <c r="D85" s="494"/>
      <c r="E85" s="352"/>
      <c r="F85" s="352"/>
    </row>
    <row r="86">
      <c r="A86" s="552">
        <v>82</v>
      </c>
      <c r="B86" s="189">
        <v>2.16</v>
      </c>
      <c r="C86" s="552">
        <v>43250</v>
      </c>
      <c r="D86" s="494"/>
      <c r="E86" s="352"/>
      <c r="F86" s="352"/>
    </row>
    <row r="87">
      <c r="A87" s="552">
        <v>83</v>
      </c>
      <c r="B87" s="189">
        <v>5.31</v>
      </c>
      <c r="C87" s="552">
        <v>112675</v>
      </c>
      <c r="D87" s="494"/>
      <c r="E87" s="352"/>
      <c r="F87" s="352"/>
    </row>
    <row r="88">
      <c r="A88" s="552">
        <v>84</v>
      </c>
      <c r="B88" s="189">
        <v>2.99</v>
      </c>
      <c r="C88" s="552">
        <v>62595</v>
      </c>
      <c r="D88" s="494"/>
      <c r="E88" s="352"/>
      <c r="F88" s="352"/>
    </row>
    <row r="89">
      <c r="A89" s="552">
        <v>85</v>
      </c>
      <c r="B89" s="189">
        <v>0.78</v>
      </c>
      <c r="C89" s="552">
        <v>18950</v>
      </c>
      <c r="D89" s="494"/>
      <c r="E89" s="352"/>
      <c r="F89" s="352"/>
    </row>
    <row r="90">
      <c r="A90" s="552">
        <v>86</v>
      </c>
      <c r="B90" s="128">
        <v>0.62</v>
      </c>
      <c r="C90" s="552">
        <v>12579</v>
      </c>
      <c r="D90" s="494"/>
      <c r="E90" s="352"/>
      <c r="F90" s="352"/>
    </row>
    <row r="91">
      <c r="A91" s="552">
        <v>87</v>
      </c>
      <c r="B91" s="189">
        <v>0.84</v>
      </c>
      <c r="C91" s="552">
        <v>18795</v>
      </c>
      <c r="D91" s="494"/>
      <c r="E91" s="352"/>
      <c r="F91" s="352"/>
    </row>
    <row r="92">
      <c r="A92" s="552">
        <v>88</v>
      </c>
      <c r="B92" s="189">
        <v>1.13</v>
      </c>
      <c r="C92" s="552">
        <v>23109</v>
      </c>
      <c r="D92" s="494"/>
      <c r="E92" s="352"/>
      <c r="F92" s="352"/>
    </row>
    <row r="93">
      <c r="A93" s="552">
        <v>89</v>
      </c>
      <c r="B93" s="189">
        <v>2.56</v>
      </c>
      <c r="C93" s="552">
        <v>52985</v>
      </c>
      <c r="D93" s="494"/>
      <c r="E93" s="352"/>
      <c r="F93" s="352"/>
    </row>
    <row r="94">
      <c r="A94" s="552">
        <v>90</v>
      </c>
      <c r="B94" s="128">
        <v>2.6</v>
      </c>
      <c r="C94" s="552">
        <v>53195</v>
      </c>
      <c r="D94" s="494"/>
      <c r="E94" s="352"/>
      <c r="F94" s="352"/>
    </row>
    <row r="95">
      <c r="A95" s="552">
        <v>91</v>
      </c>
      <c r="B95" s="189">
        <v>1.74</v>
      </c>
      <c r="C95" s="552">
        <v>34565</v>
      </c>
      <c r="D95" s="494"/>
      <c r="E95" s="352"/>
      <c r="F95" s="352"/>
    </row>
    <row r="96">
      <c r="A96" s="552">
        <v>92</v>
      </c>
      <c r="B96" s="189">
        <v>1.27</v>
      </c>
      <c r="C96" s="552">
        <v>25000</v>
      </c>
      <c r="D96" s="494"/>
      <c r="E96" s="352"/>
      <c r="F96" s="352"/>
    </row>
    <row r="97">
      <c r="A97" s="552">
        <v>93</v>
      </c>
      <c r="B97" s="189">
        <v>1.49</v>
      </c>
      <c r="C97" s="552">
        <v>31680</v>
      </c>
      <c r="D97" s="494"/>
      <c r="E97" s="352"/>
      <c r="F97" s="352"/>
    </row>
    <row r="98">
      <c r="A98" s="552">
        <v>94</v>
      </c>
      <c r="B98" s="189">
        <v>1.84</v>
      </c>
      <c r="C98" s="552">
        <v>38998</v>
      </c>
      <c r="D98" s="494"/>
      <c r="E98" s="352"/>
      <c r="F98" s="352"/>
    </row>
    <row r="99">
      <c r="A99" s="552">
        <v>95</v>
      </c>
      <c r="B99" s="189">
        <v>1.62</v>
      </c>
      <c r="C99" s="552">
        <v>33500</v>
      </c>
      <c r="D99" s="494"/>
      <c r="E99" s="352"/>
      <c r="F99" s="352"/>
    </row>
    <row r="100">
      <c r="A100" s="552">
        <v>96</v>
      </c>
      <c r="B100" s="189">
        <v>0.74</v>
      </c>
      <c r="C100" s="552">
        <v>14995</v>
      </c>
      <c r="D100" s="494"/>
      <c r="E100" s="352"/>
      <c r="F100" s="352"/>
    </row>
    <row r="101">
      <c r="A101" s="552">
        <v>97</v>
      </c>
      <c r="B101" s="189">
        <v>1.21</v>
      </c>
      <c r="C101" s="552">
        <v>26879</v>
      </c>
      <c r="D101" s="494"/>
      <c r="E101" s="352"/>
      <c r="F101" s="352"/>
    </row>
    <row r="102">
      <c r="A102" s="552">
        <v>98</v>
      </c>
      <c r="B102" s="189">
        <v>1.14</v>
      </c>
      <c r="C102" s="552">
        <v>24669</v>
      </c>
      <c r="D102" s="494"/>
      <c r="E102" s="352"/>
      <c r="F102" s="352"/>
    </row>
    <row r="103">
      <c r="A103" s="552">
        <v>99</v>
      </c>
      <c r="B103" s="189">
        <v>1.3</v>
      </c>
      <c r="C103" s="552">
        <v>26000</v>
      </c>
      <c r="D103" s="494"/>
      <c r="E103" s="352"/>
      <c r="F103" s="352"/>
    </row>
    <row r="104">
      <c r="A104" s="552">
        <v>100</v>
      </c>
      <c r="B104" s="128">
        <v>1.64</v>
      </c>
      <c r="C104" s="552">
        <v>33895</v>
      </c>
      <c r="D104" s="494"/>
      <c r="E104" s="352"/>
      <c r="F104" s="352"/>
    </row>
    <row r="105">
      <c r="A105" s="552">
        <v>101</v>
      </c>
      <c r="B105" s="189">
        <v>2.4</v>
      </c>
      <c r="C105" s="552">
        <v>50975</v>
      </c>
      <c r="D105" s="494"/>
      <c r="E105" s="352"/>
      <c r="F105" s="352"/>
    </row>
    <row r="106">
      <c r="A106" s="552">
        <v>102</v>
      </c>
      <c r="B106" s="189">
        <v>1.79</v>
      </c>
      <c r="C106" s="552">
        <v>38565</v>
      </c>
      <c r="D106" s="494"/>
      <c r="E106" s="352"/>
      <c r="F106" s="352"/>
    </row>
    <row r="107">
      <c r="A107" s="552">
        <v>103</v>
      </c>
      <c r="B107" s="552">
        <v>3.29</v>
      </c>
      <c r="C107" s="552">
        <v>68345</v>
      </c>
      <c r="D107" s="494"/>
      <c r="E107" s="352"/>
      <c r="F107" s="352"/>
    </row>
    <row r="108">
      <c r="A108" s="552">
        <v>104</v>
      </c>
      <c r="B108" s="552">
        <v>2.4</v>
      </c>
      <c r="C108" s="552">
        <v>48000</v>
      </c>
      <c r="D108" s="494"/>
      <c r="E108" s="352"/>
      <c r="F108" s="352"/>
    </row>
    <row r="109">
      <c r="A109" s="552">
        <v>105</v>
      </c>
      <c r="B109" s="552">
        <v>1.18</v>
      </c>
      <c r="C109" s="552">
        <v>23998</v>
      </c>
      <c r="D109" s="494"/>
      <c r="E109" s="352"/>
      <c r="F109" s="352"/>
    </row>
    <row r="110">
      <c r="A110" s="552">
        <v>106</v>
      </c>
      <c r="B110" s="552">
        <v>1.26</v>
      </c>
      <c r="C110" s="552">
        <v>25879</v>
      </c>
      <c r="D110" s="494"/>
      <c r="E110" s="352"/>
      <c r="F110" s="352"/>
    </row>
    <row r="111">
      <c r="A111" s="552">
        <v>107</v>
      </c>
      <c r="B111" s="552">
        <v>1.23</v>
      </c>
      <c r="C111" s="552">
        <v>24995</v>
      </c>
      <c r="D111" s="494"/>
      <c r="E111" s="352"/>
      <c r="F111" s="352"/>
    </row>
    <row r="112">
      <c r="A112" s="552">
        <v>108</v>
      </c>
      <c r="B112" s="552">
        <v>3.87</v>
      </c>
      <c r="C112" s="552">
        <v>76845</v>
      </c>
      <c r="D112" s="494"/>
      <c r="E112" s="352"/>
      <c r="F112" s="352"/>
    </row>
    <row r="113">
      <c r="A113" s="552">
        <v>109</v>
      </c>
      <c r="B113" s="552">
        <v>2.06</v>
      </c>
      <c r="C113" s="552">
        <v>42495</v>
      </c>
      <c r="D113" s="653" t="s">
        <v>78</v>
      </c>
      <c r="E113" s="352"/>
      <c r="F113" s="352"/>
    </row>
    <row r="114">
      <c r="A114" s="552">
        <v>110</v>
      </c>
      <c r="B114" s="552">
        <v>1.88</v>
      </c>
      <c r="C114" s="552">
        <v>38100</v>
      </c>
      <c r="D114" s="653" t="s">
        <v>350</v>
      </c>
      <c r="E114" s="352"/>
      <c r="F114" s="352"/>
    </row>
    <row r="115">
      <c r="A115" s="552">
        <v>111</v>
      </c>
      <c r="B115" s="552">
        <v>3.31</v>
      </c>
      <c r="C115" s="552">
        <v>68998</v>
      </c>
      <c r="D115" s="494" t="s">
        <v>350</v>
      </c>
      <c r="E115" s="352"/>
      <c r="F115" s="352"/>
    </row>
    <row r="116">
      <c r="A116" s="552">
        <v>112</v>
      </c>
      <c r="B116" s="552">
        <v>2.96</v>
      </c>
      <c r="C116" s="552">
        <v>60985</v>
      </c>
      <c r="D116" s="653" t="s">
        <v>78</v>
      </c>
      <c r="E116" s="352"/>
      <c r="F116" s="352"/>
    </row>
    <row r="117">
      <c r="A117" s="552">
        <v>113</v>
      </c>
      <c r="B117" s="552">
        <v>0.85</v>
      </c>
      <c r="C117" s="552">
        <v>17650</v>
      </c>
      <c r="D117" s="653" t="s">
        <v>78</v>
      </c>
      <c r="E117" s="352"/>
      <c r="F117" s="352"/>
    </row>
    <row r="118">
      <c r="A118" s="552">
        <v>114</v>
      </c>
      <c r="B118" s="552">
        <v>2.68</v>
      </c>
      <c r="C118" s="552">
        <v>54765</v>
      </c>
      <c r="D118" s="494" t="s">
        <v>350</v>
      </c>
      <c r="E118" s="352"/>
      <c r="F118" s="352"/>
    </row>
    <row r="119">
      <c r="A119" s="552">
        <v>115</v>
      </c>
      <c r="B119" s="552">
        <v>1.95</v>
      </c>
      <c r="C119" s="552">
        <v>40595</v>
      </c>
      <c r="D119" s="494" t="s">
        <v>78</v>
      </c>
      <c r="E119" s="352"/>
      <c r="F119" s="352"/>
    </row>
    <row r="120">
      <c r="A120" s="552">
        <v>116</v>
      </c>
      <c r="B120" s="552">
        <v>1.15</v>
      </c>
      <c r="C120" s="552">
        <v>23158</v>
      </c>
      <c r="D120" s="653" t="s">
        <v>78</v>
      </c>
      <c r="E120" s="352"/>
      <c r="F120" s="352"/>
    </row>
    <row r="121">
      <c r="A121" s="552">
        <v>117</v>
      </c>
      <c r="B121" s="552">
        <v>2.41</v>
      </c>
      <c r="C121" s="552">
        <v>48635</v>
      </c>
      <c r="D121" s="653" t="s">
        <v>78</v>
      </c>
      <c r="E121" s="352"/>
      <c r="F121" s="352"/>
    </row>
    <row r="122">
      <c r="A122" s="552">
        <v>118</v>
      </c>
      <c r="B122" s="552">
        <v>1.01</v>
      </c>
      <c r="C122" s="552">
        <v>20295</v>
      </c>
      <c r="D122" s="494" t="s">
        <v>78</v>
      </c>
      <c r="E122" s="352"/>
      <c r="F122" s="352"/>
    </row>
    <row r="123">
      <c r="A123" s="552">
        <v>119</v>
      </c>
      <c r="B123" s="552">
        <v>0.68</v>
      </c>
      <c r="C123" s="552">
        <v>15125</v>
      </c>
      <c r="D123" s="494"/>
      <c r="E123" s="352"/>
      <c r="F123" s="352"/>
    </row>
    <row r="124">
      <c r="A124" s="552">
        <v>120</v>
      </c>
      <c r="B124" s="552">
        <v>1.02</v>
      </c>
      <c r="C124" s="552">
        <v>21295</v>
      </c>
      <c r="D124" s="494"/>
      <c r="E124" s="352"/>
      <c r="F124" s="352"/>
    </row>
    <row r="125" ht="15.75" customHeight="1">
      <c r="A125" s="605">
        <v>122</v>
      </c>
      <c r="B125" s="605">
        <v>0.8</v>
      </c>
      <c r="C125" s="605">
        <v>16155</v>
      </c>
      <c r="D125" s="494"/>
      <c r="E125" s="352"/>
      <c r="F125" s="352"/>
    </row>
    <row r="126" ht="15.75" customHeight="1">
      <c r="A126" s="605">
        <v>123</v>
      </c>
      <c r="B126" s="605">
        <v>0.89</v>
      </c>
      <c r="C126" s="605">
        <v>17915</v>
      </c>
      <c r="D126" s="494"/>
      <c r="E126" s="352"/>
      <c r="F126" s="352"/>
    </row>
    <row r="127" ht="15.75" customHeight="1">
      <c r="A127" s="605">
        <v>124</v>
      </c>
      <c r="B127" s="605">
        <v>2.19</v>
      </c>
      <c r="C127" s="605">
        <v>42060</v>
      </c>
      <c r="D127" s="494"/>
      <c r="E127" s="352"/>
      <c r="F127" s="352"/>
    </row>
    <row r="128" ht="15.75" customHeight="1">
      <c r="A128" s="605">
        <v>125</v>
      </c>
      <c r="B128" s="605">
        <v>0.77</v>
      </c>
      <c r="C128" s="605">
        <v>15589</v>
      </c>
      <c r="D128" s="494"/>
      <c r="E128" s="352"/>
      <c r="F128" s="352"/>
    </row>
    <row r="129" ht="15.75" customHeight="1">
      <c r="A129" s="605">
        <v>126</v>
      </c>
      <c r="B129" s="605">
        <v>0.5</v>
      </c>
      <c r="C129" s="605">
        <v>10345</v>
      </c>
      <c r="D129" s="494"/>
      <c r="E129" s="352"/>
      <c r="F129" s="352"/>
    </row>
    <row r="130" ht="15.75" customHeight="1">
      <c r="A130" s="605">
        <v>127</v>
      </c>
      <c r="B130" s="605">
        <v>0.83</v>
      </c>
      <c r="C130" s="605">
        <v>16815</v>
      </c>
      <c r="D130" s="494"/>
      <c r="E130" s="352"/>
      <c r="F130" s="352"/>
    </row>
    <row r="131" ht="15.75" customHeight="1">
      <c r="A131" s="605">
        <v>128</v>
      </c>
      <c r="B131" s="605">
        <v>0.58</v>
      </c>
      <c r="C131" s="605">
        <v>11985</v>
      </c>
      <c r="D131" s="494"/>
      <c r="E131" s="352"/>
      <c r="F131" s="352"/>
    </row>
    <row r="132" ht="15.75" customHeight="1">
      <c r="A132" s="605">
        <v>129</v>
      </c>
      <c r="B132" s="605">
        <v>0.84</v>
      </c>
      <c r="C132" s="605">
        <v>17020</v>
      </c>
      <c r="D132" s="494"/>
      <c r="E132" s="352"/>
      <c r="F132" s="352"/>
    </row>
    <row r="133" ht="15.75" customHeight="1">
      <c r="A133" s="605">
        <v>130</v>
      </c>
      <c r="B133" s="605">
        <v>0.58</v>
      </c>
      <c r="C133" s="605">
        <v>11998</v>
      </c>
      <c r="D133" s="494"/>
      <c r="E133" s="352"/>
      <c r="F133" s="352"/>
    </row>
    <row r="134" ht="15.75" customHeight="1">
      <c r="A134" s="605">
        <v>131</v>
      </c>
      <c r="B134" s="605">
        <v>1.5</v>
      </c>
      <c r="C134" s="605">
        <v>30225</v>
      </c>
      <c r="D134" s="494"/>
      <c r="E134" s="352"/>
      <c r="F134" s="352"/>
    </row>
    <row r="135" ht="15.75" customHeight="1">
      <c r="A135" s="605" t="s">
        <v>325</v>
      </c>
      <c r="B135" s="605">
        <f>SUM(B4:B134)</f>
        <v>207.49</v>
      </c>
      <c r="C135" s="605">
        <f>SUM(C3:C134)</f>
        <v>4246530</v>
      </c>
      <c r="D135" s="494"/>
      <c r="E135" s="352"/>
      <c r="F135" s="352"/>
    </row>
    <row r="136" ht="15.75" customHeight="1">
      <c r="A136" s="605" t="s">
        <v>51</v>
      </c>
      <c r="B136" s="605"/>
      <c r="C136" s="605"/>
      <c r="D136" s="494"/>
      <c r="E136" s="352"/>
      <c r="F136" s="352"/>
    </row>
    <row r="137" ht="15.75" customHeight="1">
      <c r="A137" s="605"/>
      <c r="B137" s="605"/>
      <c r="C137" s="605"/>
      <c r="D137" s="494"/>
      <c r="E137" s="352"/>
      <c r="F137" s="352"/>
    </row>
    <row r="138" ht="15.75" customHeight="1">
      <c r="A138" s="605"/>
      <c r="B138" s="605"/>
      <c r="C138" s="605"/>
      <c r="D138" s="494"/>
      <c r="E138" s="352"/>
      <c r="F138" s="352"/>
    </row>
    <row r="139" ht="15.75" customHeight="1">
      <c r="A139" s="605"/>
      <c r="B139" s="605"/>
      <c r="C139" s="605"/>
      <c r="D139" s="494"/>
      <c r="E139" s="352"/>
      <c r="F139" s="352"/>
    </row>
    <row r="140" ht="15.75" customHeight="1">
      <c r="A140" s="605"/>
      <c r="B140" s="605"/>
      <c r="C140" s="605"/>
      <c r="D140" s="494"/>
      <c r="E140" s="352"/>
      <c r="F140" s="352"/>
    </row>
    <row r="141" ht="15.75" customHeight="1">
      <c r="A141" s="605"/>
      <c r="B141" s="605"/>
      <c r="C141" s="605"/>
      <c r="D141" s="494"/>
      <c r="E141" s="352"/>
      <c r="F141" s="352"/>
    </row>
    <row r="142" ht="15.75" customHeight="1">
      <c r="A142" s="605"/>
      <c r="B142" s="605"/>
      <c r="C142" s="605"/>
      <c r="D142" s="494"/>
      <c r="E142" s="352"/>
      <c r="F142" s="352"/>
    </row>
    <row r="143" ht="15.75" customHeight="1">
      <c r="A143" s="605"/>
      <c r="B143" s="605"/>
      <c r="C143" s="605"/>
      <c r="D143" s="494"/>
      <c r="E143" s="352"/>
      <c r="F143" s="352"/>
    </row>
    <row r="144" ht="15.75" customHeight="1">
      <c r="A144" s="605"/>
      <c r="B144" s="605"/>
      <c r="C144" s="605"/>
      <c r="D144" s="494"/>
      <c r="E144" s="352"/>
      <c r="F144" s="352"/>
    </row>
    <row r="145" ht="15.75" customHeight="1">
      <c r="A145" s="605"/>
      <c r="B145" s="605"/>
      <c r="C145" s="605"/>
      <c r="D145" s="494"/>
      <c r="E145" s="352"/>
      <c r="F145" s="352"/>
    </row>
    <row r="146" ht="15.75" customHeight="1">
      <c r="A146" s="605"/>
      <c r="B146" s="605"/>
      <c r="C146" s="605"/>
      <c r="D146" s="494"/>
      <c r="E146" s="352"/>
      <c r="F146" s="352"/>
    </row>
    <row r="147" ht="15.75" customHeight="1">
      <c r="A147" s="605"/>
      <c r="B147" s="605"/>
      <c r="C147" s="605"/>
      <c r="D147" s="494"/>
      <c r="E147" s="352"/>
      <c r="F147" s="352"/>
    </row>
    <row r="148" ht="15.75" customHeight="1">
      <c r="A148" s="605"/>
      <c r="B148" s="605"/>
      <c r="C148" s="605"/>
      <c r="D148" s="494"/>
      <c r="E148" s="352"/>
      <c r="F148" s="352"/>
    </row>
    <row r="149" ht="15.75" customHeight="1">
      <c r="A149" s="605"/>
      <c r="B149" s="605"/>
      <c r="C149" s="605"/>
      <c r="D149" s="494"/>
      <c r="E149" s="352"/>
      <c r="F149" s="352"/>
    </row>
    <row r="150" ht="15.75" customHeight="1">
      <c r="A150" s="605"/>
      <c r="B150" s="605"/>
      <c r="C150" s="605"/>
      <c r="D150" s="494"/>
      <c r="E150" s="352"/>
      <c r="F150" s="352"/>
    </row>
    <row r="151" ht="15.75" customHeight="1">
      <c r="A151" s="605"/>
      <c r="B151" s="605"/>
      <c r="C151" s="605"/>
      <c r="D151" s="494"/>
      <c r="E151" s="352"/>
      <c r="F151" s="352"/>
    </row>
    <row r="152" ht="15.75" customHeight="1">
      <c r="A152" s="605"/>
      <c r="B152" s="605"/>
      <c r="C152" s="605"/>
      <c r="D152" s="494"/>
      <c r="E152" s="352"/>
      <c r="F152" s="352"/>
    </row>
    <row r="153" ht="15.75" customHeight="1">
      <c r="A153" s="605"/>
      <c r="B153" s="605"/>
      <c r="C153" s="605"/>
      <c r="D153" s="494"/>
      <c r="E153" s="352"/>
      <c r="F153" s="352"/>
    </row>
    <row r="154" ht="15.75" customHeight="1">
      <c r="A154" s="605"/>
      <c r="B154" s="605"/>
      <c r="C154" s="605"/>
      <c r="D154" s="494"/>
      <c r="E154" s="352"/>
      <c r="F154" s="352"/>
    </row>
    <row r="155" ht="15.75" customHeight="1">
      <c r="A155" s="605"/>
      <c r="B155" s="605"/>
      <c r="C155" s="605"/>
      <c r="D155" s="494"/>
      <c r="E155" s="352"/>
      <c r="F155" s="352"/>
    </row>
  </sheetData>
  <mergeCells count="2">
    <mergeCell ref="A1:F1"/>
    <mergeCell ref="A2:F2"/>
  </mergeCells>
  <conditionalFormatting sqref="D5 D6 D7 D8 D9 D10 D11 D12 D13 D14 D15 D16 D17 D18 D19 D20 D21 D22 D23 D24 D25 D26 D27 D28 D29 D30 D31 D32 D33 D34 D35 D36 D37 D38 D39 D40 D41 D42 D43 D44 D45 D46 D47 D48 D49 D50 D51 D52 D53 D54 D55 D56 D57 D58 D59 D60 D61 D62 D63 D64 D65 D66 D67 D68 D69 D70 D71 D72 D73 D74 D75 D76 D77 D78 D79 D80 D81 D82 D83 D84 D85 D86 D87 D88 D89 D90 D91 D92 D93 D94 D95 D96 D97 D98 D99 D100 D101 D102 D103 D104 D105 D106 D107 D108 D109 D110 D111 D112 D113 D114 D115 D116 D117 D118 D119 D120 D121 D122 D123 D124 D125 D126 D127 D128 D129 D130 D131 D132 D133 D134 D135 D136 D137 D138 D139 D140 D141 D142 D143 D144 D145 D146 D147 D148 D149 D150 D151 D152 D153 D154 D155">
    <cfRule type="containsText" dxfId="21" priority="1" stopIfTrue="1" operator="containsText" text="-">
      <formula>NOT(ISERROR(SEARCH("-", D5)))</formula>
    </cfRule>
    <cfRule type="containsBlanks" dxfId="21" priority="2" stopIfTrue="1">
      <formula>LEN(TRIM(D5))=0</formula>
    </cfRule>
    <cfRule type="containsText" dxfId="22" priority="3" stopIfTrue="1" operator="containsText" text="Hof">
      <formula>NOT(ISERROR(SEARCH("Hof", D5)))</formula>
    </cfRule>
  </conditionalFormatting>
  <dataValidations>
    <dataValidation type="list" errorStyle="warning" allowBlank="1" showInputMessage="1" showErrorMessage="1" prompt="Bitte Hof aus der Liste Wählen!" sqref="D1:D2 D5:D155">
      <formula1>"Hof Meyer,Hof Steilen,Hof Rahden,Hof Janssen,Hof Wersebe,Hof Rhoer,Hof Mattfeld,Hof Rittergut,-,"</formula1>
    </dataValidation>
  </dataValidations>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sheetData>
    <row r="1">
      <c r="A1" s="191" t="s">
        <v>34</v>
      </c>
      <c r="B1" s="191"/>
      <c r="C1" s="191"/>
      <c r="D1" s="191"/>
      <c r="E1" s="191"/>
      <c r="F1" s="191"/>
      <c r="G1" s="191"/>
      <c r="H1" s="191"/>
      <c r="I1" s="191"/>
      <c r="J1" s="191"/>
      <c r="K1" s="191"/>
    </row>
    <row r="2">
      <c r="A2" s="191"/>
      <c r="B2" s="191"/>
      <c r="C2" s="191"/>
      <c r="D2" s="191"/>
      <c r="E2" s="191"/>
      <c r="F2" s="191"/>
      <c r="G2" s="191"/>
      <c r="H2" s="191"/>
      <c r="I2" s="191"/>
      <c r="J2" s="191"/>
      <c r="K2" s="191"/>
    </row>
    <row r="3">
      <c r="A3" s="555"/>
      <c r="B3" s="20"/>
      <c r="C3" s="20"/>
      <c r="D3" s="20"/>
      <c r="E3" s="20"/>
      <c r="F3" s="20"/>
      <c r="G3" s="20"/>
      <c r="H3" s="20"/>
      <c r="I3" s="20"/>
      <c r="J3" s="20"/>
      <c r="K3" s="20"/>
      <c r="L3" s="555"/>
      <c r="M3" s="555"/>
      <c r="N3" s="555"/>
      <c r="O3" s="555"/>
      <c r="P3" s="555"/>
    </row>
    <row r="4">
      <c r="A4" s="139"/>
      <c r="B4" s="150" t="s">
        <v>351</v>
      </c>
      <c r="C4" s="99"/>
      <c r="D4" s="99"/>
      <c r="E4" s="99"/>
      <c r="F4" s="99"/>
      <c r="G4" s="99"/>
      <c r="H4" s="99"/>
      <c r="I4" s="99"/>
      <c r="J4" s="277"/>
      <c r="K4" s="87"/>
      <c r="L4" s="144"/>
      <c r="M4" s="555"/>
      <c r="N4" s="555"/>
      <c r="O4" s="555"/>
      <c r="P4" s="555"/>
    </row>
    <row r="5">
      <c r="A5" s="355"/>
      <c r="B5" s="209" t="s">
        <v>352</v>
      </c>
      <c r="C5" s="645"/>
      <c r="D5" s="645"/>
      <c r="E5" s="645"/>
      <c r="F5" s="645"/>
      <c r="G5" s="645"/>
      <c r="H5" s="645"/>
      <c r="I5" s="645"/>
      <c r="J5" s="548"/>
      <c r="K5" s="87"/>
      <c r="L5" s="144"/>
      <c r="M5" s="555"/>
      <c r="N5" s="555"/>
      <c r="O5" s="555"/>
      <c r="P5" s="555"/>
    </row>
    <row r="6">
      <c r="A6" s="87"/>
      <c r="B6" s="87"/>
      <c r="C6" s="87"/>
      <c r="D6" s="87"/>
      <c r="E6" s="87"/>
      <c r="F6" s="87"/>
      <c r="G6" s="87"/>
      <c r="H6" s="87"/>
      <c r="I6" s="87"/>
      <c r="J6" s="87"/>
      <c r="K6" s="87"/>
      <c r="L6" s="144"/>
      <c r="M6" s="555"/>
      <c r="N6" s="555"/>
      <c r="O6" s="555"/>
      <c r="P6" s="555"/>
    </row>
    <row r="7" hidden="1">
      <c r="A7" s="531"/>
      <c r="B7" s="217">
        <v>240</v>
      </c>
      <c r="C7" s="37">
        <v>180</v>
      </c>
      <c r="D7" s="37">
        <v>8</v>
      </c>
      <c r="E7" s="37">
        <v>50</v>
      </c>
      <c r="F7" s="37">
        <v>2800</v>
      </c>
      <c r="G7" s="37">
        <v>1000</v>
      </c>
      <c r="H7" s="37">
        <v>30</v>
      </c>
      <c r="I7" s="37">
        <v>20</v>
      </c>
      <c r="J7" s="598"/>
      <c r="K7" s="87"/>
      <c r="L7" s="144"/>
      <c r="M7" s="555"/>
      <c r="N7" s="555"/>
      <c r="O7" s="555"/>
      <c r="P7" s="555"/>
    </row>
    <row r="8">
      <c r="A8" s="69" t="s">
        <v>34</v>
      </c>
      <c r="B8" s="400" t="s">
        <v>353</v>
      </c>
      <c r="C8" s="264" t="s">
        <v>354</v>
      </c>
      <c r="D8" s="18" t="s">
        <v>355</v>
      </c>
      <c r="E8" s="215" t="s">
        <v>356</v>
      </c>
      <c r="F8" s="268" t="s">
        <v>357</v>
      </c>
      <c r="G8" s="594" t="s">
        <v>358</v>
      </c>
      <c r="H8" s="26" t="s">
        <v>359</v>
      </c>
      <c r="I8" s="524" t="s">
        <v>360</v>
      </c>
      <c r="J8" s="524" t="s">
        <v>361</v>
      </c>
      <c r="K8" s="87"/>
      <c r="L8" s="144"/>
      <c r="M8" s="555"/>
      <c r="N8" s="555"/>
      <c r="O8" s="555"/>
      <c r="P8" s="555"/>
    </row>
    <row r="9">
      <c r="A9" s="69" t="s">
        <v>362</v>
      </c>
      <c r="B9" s="306" t="s">
        <v>363</v>
      </c>
      <c r="C9" s="492" t="s">
        <v>364</v>
      </c>
      <c r="D9" s="302" t="s">
        <v>365</v>
      </c>
      <c r="E9" s="560" t="s">
        <v>366</v>
      </c>
      <c r="F9" s="639" t="s">
        <v>367</v>
      </c>
      <c r="G9" s="249" t="s">
        <v>368</v>
      </c>
      <c r="H9" s="397" t="s">
        <v>369</v>
      </c>
      <c r="I9" s="596" t="s">
        <v>370</v>
      </c>
      <c r="J9" s="596"/>
      <c r="K9" s="87"/>
      <c r="L9" s="144"/>
      <c r="M9" s="555"/>
      <c r="N9" s="555"/>
      <c r="O9" s="555"/>
      <c r="P9" s="555"/>
    </row>
    <row r="10">
      <c r="A10" s="69" t="s">
        <v>371</v>
      </c>
      <c r="B10" s="317"/>
      <c r="C10" s="317"/>
      <c r="D10" s="317"/>
      <c r="E10" s="317"/>
      <c r="F10" s="317">
        <v>0</v>
      </c>
      <c r="G10" s="317"/>
      <c r="H10" s="317">
        <v>0</v>
      </c>
      <c r="I10" s="317"/>
      <c r="J10" s="317"/>
      <c r="K10" s="87"/>
      <c r="L10" s="144"/>
      <c r="M10" s="555"/>
      <c r="N10" s="555"/>
      <c r="O10" s="555"/>
      <c r="P10" s="555"/>
    </row>
    <row r="11">
      <c r="A11" s="69" t="s">
        <v>372</v>
      </c>
      <c r="B11" s="87">
        <f>VLOOKUP(B10,Felder!$A$4:$C$124,2,FALSE)</f>
        <v>0</v>
      </c>
      <c r="C11" s="87">
        <f>VLOOKUP(C10,Felder!$A$4:$C$124,2,FALSE)</f>
        <v>0</v>
      </c>
      <c r="D11" s="87">
        <f>VLOOKUP(D10,Felder!$A$4:$C$124,2,FALSE)</f>
        <v>0</v>
      </c>
      <c r="E11" s="87">
        <f>VLOOKUP(E10,Felder!$A$4:$C$124,2,FALSE)</f>
        <v>0</v>
      </c>
      <c r="F11" s="87">
        <f>VLOOKUP(F10,Felder!$A$4:$C$124,2,FALSE)</f>
        <v>0</v>
      </c>
      <c r="G11" s="87">
        <f>VLOOKUP(G10,Felder!$A$4:$C$124,2,FALSE)</f>
        <v>0</v>
      </c>
      <c r="H11" s="87">
        <f>VLOOKUP(H10,Felder!$A$4:$C$124,2,FALSE)</f>
        <v>0</v>
      </c>
      <c r="I11" s="87">
        <f>VLOOKUP(I10,Felder!$A$4:$C$124,2,FALSE)</f>
        <v>0</v>
      </c>
      <c r="J11" s="87">
        <f>VLOOKUP(J10,Felder!$A$4:$C$124,2,FALSE)</f>
        <v>0</v>
      </c>
      <c r="K11" s="87"/>
      <c r="L11" s="144"/>
      <c r="M11" s="555"/>
      <c r="N11" s="555"/>
      <c r="O11" s="555"/>
      <c r="P11" s="555"/>
    </row>
    <row r="12">
      <c r="A12" s="69" t="s">
        <v>371</v>
      </c>
      <c r="B12" s="317"/>
      <c r="C12" s="317"/>
      <c r="D12" s="317"/>
      <c r="E12" s="317"/>
      <c r="F12" s="317">
        <v>0</v>
      </c>
      <c r="G12" s="317">
        <v>0</v>
      </c>
      <c r="H12" s="317"/>
      <c r="I12" s="317"/>
      <c r="J12" s="317"/>
      <c r="K12" s="87"/>
      <c r="L12" s="144"/>
      <c r="M12" s="555"/>
      <c r="N12" s="555"/>
      <c r="O12" s="555"/>
      <c r="P12" s="555"/>
    </row>
    <row r="13">
      <c r="A13" s="69" t="s">
        <v>372</v>
      </c>
      <c r="B13" s="87">
        <f>VLOOKUP(B12,Felder!$A$4:$C$124,2,FALSE)</f>
        <v>0</v>
      </c>
      <c r="C13" s="87">
        <f>VLOOKUP(C12,Felder!$A$4:$C$124,2,FALSE)</f>
        <v>0</v>
      </c>
      <c r="D13" s="87">
        <f>VLOOKUP(D12,Felder!$A$4:$C$124,2,FALSE)</f>
        <v>0</v>
      </c>
      <c r="E13" s="87">
        <f>VLOOKUP(E12,Felder!$A$4:$C$124,2,FALSE)</f>
        <v>0</v>
      </c>
      <c r="F13" s="87">
        <f>VLOOKUP(F12,Felder!$A$4:$C$124,2,FALSE)</f>
        <v>0</v>
      </c>
      <c r="G13" s="87">
        <f>VLOOKUP(G12,Felder!$A$4:$C$124,2,FALSE)</f>
        <v>0</v>
      </c>
      <c r="H13" s="87">
        <f>VLOOKUP(H12,Felder!$A$4:$C$124,2,FALSE)</f>
        <v>0</v>
      </c>
      <c r="I13" s="87">
        <f>VLOOKUP(I12,Felder!$A$4:$C$124,2,FALSE)</f>
        <v>0</v>
      </c>
      <c r="J13" s="87">
        <f>VLOOKUP(J12,Felder!$A$4:$C$124,2,FALSE)</f>
        <v>0</v>
      </c>
      <c r="K13" s="87"/>
      <c r="L13" s="144"/>
      <c r="M13" s="555"/>
      <c r="N13" s="555"/>
      <c r="O13" s="555"/>
      <c r="P13" s="555"/>
    </row>
    <row r="14">
      <c r="A14" s="69" t="s">
        <v>371</v>
      </c>
      <c r="B14" s="317"/>
      <c r="C14" s="317"/>
      <c r="D14" s="317"/>
      <c r="E14" s="317"/>
      <c r="F14" s="317">
        <v>0</v>
      </c>
      <c r="G14" s="317">
        <v>0</v>
      </c>
      <c r="H14" s="317"/>
      <c r="I14" s="317"/>
      <c r="J14" s="317"/>
      <c r="K14" s="87"/>
      <c r="L14" s="144"/>
      <c r="M14" s="555"/>
      <c r="N14" s="555"/>
      <c r="O14" s="555"/>
      <c r="P14" s="555"/>
    </row>
    <row r="15">
      <c r="A15" s="69" t="s">
        <v>372</v>
      </c>
      <c r="B15" s="87">
        <f>VLOOKUP(B14,Felder!$A$4:$C$124,2,FALSE)</f>
        <v>0</v>
      </c>
      <c r="C15" s="87">
        <f>VLOOKUP(C14,Felder!$A$4:$C$124,2,FALSE)</f>
        <v>0</v>
      </c>
      <c r="D15" s="87">
        <f>VLOOKUP(D14,Felder!$A$4:$C$124,2,FALSE)</f>
        <v>0</v>
      </c>
      <c r="E15" s="87">
        <f>VLOOKUP(E14,Felder!$A$4:$C$124,2,FALSE)</f>
        <v>0</v>
      </c>
      <c r="F15" s="87">
        <f>VLOOKUP(F14,Felder!$A$4:$C$124,2,FALSE)</f>
        <v>0</v>
      </c>
      <c r="G15" s="87">
        <f>VLOOKUP(G14,Felder!$A$4:$C$124,2,FALSE)</f>
        <v>0</v>
      </c>
      <c r="H15" s="87">
        <f>VLOOKUP(H14,Felder!$A$4:$C$124,2,FALSE)</f>
        <v>0</v>
      </c>
      <c r="I15" s="87">
        <f>VLOOKUP(I14,Felder!$A$4:$C$124,2,FALSE)</f>
        <v>0</v>
      </c>
      <c r="J15" s="87">
        <f>VLOOKUP(J14,Felder!$A$4:$C$124,2,FALSE)</f>
        <v>0</v>
      </c>
      <c r="K15" s="87"/>
      <c r="L15" s="144"/>
      <c r="M15" s="555"/>
      <c r="N15" s="555"/>
      <c r="O15" s="555"/>
      <c r="P15" s="555"/>
    </row>
    <row r="16">
      <c r="A16" s="69" t="s">
        <v>371</v>
      </c>
      <c r="B16" s="317"/>
      <c r="C16" s="317"/>
      <c r="D16" s="317"/>
      <c r="E16" s="317"/>
      <c r="F16" s="317">
        <v>0</v>
      </c>
      <c r="G16" s="317">
        <v>0</v>
      </c>
      <c r="H16" s="317"/>
      <c r="I16" s="317"/>
      <c r="J16" s="317"/>
      <c r="K16" s="87"/>
      <c r="L16" s="144"/>
      <c r="M16" s="555"/>
      <c r="N16" s="555"/>
      <c r="O16" s="555"/>
      <c r="P16" s="555"/>
    </row>
    <row r="17">
      <c r="A17" s="69" t="s">
        <v>372</v>
      </c>
      <c r="B17" s="87">
        <f>VLOOKUP(B16,Felder!$A$4:$C$124,2,FALSE)</f>
        <v>0</v>
      </c>
      <c r="C17" s="87">
        <f>VLOOKUP(C16,Felder!$A$4:$C$124,2,FALSE)</f>
        <v>0</v>
      </c>
      <c r="D17" s="87">
        <f>VLOOKUP(D16,Felder!$A$4:$C$124,2,FALSE)</f>
        <v>0</v>
      </c>
      <c r="E17" s="87">
        <f>VLOOKUP(E16,Felder!$A$4:$C$124,2,FALSE)</f>
        <v>0</v>
      </c>
      <c r="F17" s="87">
        <f>VLOOKUP(F16,Felder!$A$4:$C$124,2,FALSE)</f>
        <v>0</v>
      </c>
      <c r="G17" s="87">
        <f>VLOOKUP(G16,Felder!$A$4:$C$124,2,FALSE)</f>
        <v>0</v>
      </c>
      <c r="H17" s="87">
        <f>VLOOKUP(H16,Felder!$A$4:$C$124,2,FALSE)</f>
        <v>0</v>
      </c>
      <c r="I17" s="87">
        <f>VLOOKUP(I16,Felder!$A$4:$C$124,2,FALSE)</f>
        <v>0</v>
      </c>
      <c r="J17" s="87">
        <f>VLOOKUP(J16,Felder!$A$4:$C$124,2,FALSE)</f>
        <v>0</v>
      </c>
      <c r="K17" s="87"/>
      <c r="L17" s="144"/>
      <c r="M17" s="555"/>
      <c r="N17" s="555"/>
      <c r="O17" s="555"/>
      <c r="P17" s="555"/>
    </row>
    <row r="18">
      <c r="A18" s="69" t="s">
        <v>371</v>
      </c>
      <c r="B18" s="317"/>
      <c r="C18" s="317"/>
      <c r="D18" s="317"/>
      <c r="E18" s="317"/>
      <c r="F18" s="317">
        <v>0</v>
      </c>
      <c r="G18" s="317">
        <v>0</v>
      </c>
      <c r="H18" s="317"/>
      <c r="I18" s="317"/>
      <c r="J18" s="317"/>
      <c r="K18" s="87"/>
      <c r="L18" s="144"/>
      <c r="M18" s="555"/>
      <c r="N18" s="555"/>
      <c r="O18" s="555"/>
      <c r="P18" s="555"/>
    </row>
    <row r="19">
      <c r="A19" s="69" t="s">
        <v>372</v>
      </c>
      <c r="B19" s="87">
        <f>VLOOKUP(B18,Felder!$A$4:$C$124,2,FALSE)</f>
        <v>0</v>
      </c>
      <c r="C19" s="87">
        <f>VLOOKUP(C18,Felder!$A$4:$C$124,2,FALSE)</f>
        <v>0</v>
      </c>
      <c r="D19" s="87">
        <f>VLOOKUP(D18,Felder!$A$4:$C$124,2,FALSE)</f>
        <v>0</v>
      </c>
      <c r="E19" s="87">
        <f>VLOOKUP(E18,Felder!$A$4:$C$124,2,FALSE)</f>
        <v>0</v>
      </c>
      <c r="F19" s="87">
        <f>VLOOKUP(F18,Felder!$A$4:$C$124,2,FALSE)</f>
        <v>0</v>
      </c>
      <c r="G19" s="87">
        <f>VLOOKUP(G18,Felder!$A$4:$C$124,2,FALSE)</f>
        <v>0</v>
      </c>
      <c r="H19" s="87">
        <f>VLOOKUP(H18,Felder!$A$4:$C$124,2,FALSE)</f>
        <v>0</v>
      </c>
      <c r="I19" s="87">
        <f>VLOOKUP(I18,Felder!$A$4:$C$124,2,FALSE)</f>
        <v>0</v>
      </c>
      <c r="J19" s="87">
        <f>VLOOKUP(J18,Felder!$A$4:$C$124,2,FALSE)</f>
        <v>0</v>
      </c>
      <c r="K19" s="87"/>
      <c r="L19" s="144"/>
      <c r="M19" s="555"/>
      <c r="N19" s="555"/>
      <c r="O19" s="555"/>
      <c r="P19" s="555"/>
    </row>
    <row r="20">
      <c r="A20" s="69" t="s">
        <v>373</v>
      </c>
      <c r="B20" s="88">
        <f>SUM((((((B7*B11)+(B7*B13))+(B7*B15))+(B7*B17))+(B7*B19)))</f>
        <v>0</v>
      </c>
      <c r="C20" s="88">
        <f>SUM((((((C7*C11)+(C7*C13))+(C7*C15))+(C7*C17))+(C7*C19)))</f>
        <v>0</v>
      </c>
      <c r="D20" s="88">
        <f>SUM((((((D7*D11)+(D7*D13))+(D7*D15))+(D7*D17))+(D7*D19)))</f>
        <v>0</v>
      </c>
      <c r="E20" s="88">
        <f>SUM((((((E7*E11)+(E7*E13))+(E7*E15))+(E7*E17))+(E7*E19)))</f>
        <v>0</v>
      </c>
      <c r="F20" s="88">
        <f>SUM((((((F7*F11)+(F7*F13))+(F7*F15))+(F7*F17))+(F7*F19)))</f>
        <v>0</v>
      </c>
      <c r="G20" s="88">
        <f>SUM((((((G7*G11)+(G7*G13))+(G7*G15))+(G7*G17))+(G7*G19)))</f>
        <v>0</v>
      </c>
      <c r="H20" s="88">
        <f>SUM((((((H7*H11)+(H7*H13))+(H7*H15))+(H7*H17))+(H7*H19)))</f>
        <v>0</v>
      </c>
      <c r="I20" s="88">
        <f>SUM((((((I7*I11)+(I7*I13))+(I7*I15))+(I7*I17))+(I7*I19)))</f>
        <v>0</v>
      </c>
      <c r="J20" s="88">
        <f>SUM((((((J7*J11)+(J7*J13))+(J7*J15))+(J7*J17))+(J7*J19)))</f>
        <v>0</v>
      </c>
      <c r="K20" s="456">
        <f>SUM(B20:J20)</f>
        <v>0</v>
      </c>
      <c r="L20" s="144"/>
      <c r="M20" s="555"/>
      <c r="N20" s="555"/>
      <c r="O20" s="555"/>
      <c r="P20" s="555"/>
    </row>
    <row r="21">
      <c r="A21" s="279"/>
      <c r="B21" s="279"/>
      <c r="C21" s="279"/>
      <c r="D21" s="279"/>
      <c r="E21" s="279"/>
      <c r="F21" s="279"/>
      <c r="G21" s="279"/>
      <c r="H21" s="279"/>
      <c r="I21" s="279"/>
      <c r="J21" s="279"/>
      <c r="K21" s="279"/>
      <c r="L21" s="555"/>
      <c r="M21" s="555"/>
      <c r="N21" s="555"/>
      <c r="O21" s="555"/>
      <c r="P21" s="555"/>
    </row>
    <row r="22">
      <c r="A22" s="555"/>
      <c r="B22" s="555"/>
      <c r="C22" s="555"/>
      <c r="D22" s="555"/>
      <c r="E22" s="555"/>
      <c r="F22" s="555"/>
      <c r="G22" s="555"/>
      <c r="H22" s="555"/>
      <c r="I22" s="555"/>
      <c r="J22" s="555"/>
      <c r="K22" s="555"/>
      <c r="L22" s="555"/>
      <c r="M22" s="555"/>
      <c r="N22" s="555"/>
      <c r="O22" s="555"/>
      <c r="P22" s="555"/>
    </row>
    <row r="23">
      <c r="A23" s="555"/>
      <c r="B23" s="555"/>
      <c r="C23" s="555"/>
      <c r="D23" s="555"/>
      <c r="E23" s="555"/>
      <c r="F23" s="555"/>
      <c r="G23" s="555"/>
      <c r="H23" s="555"/>
      <c r="I23" s="555"/>
      <c r="J23" s="555"/>
      <c r="K23" s="555"/>
      <c r="L23" s="555"/>
      <c r="M23" s="555"/>
      <c r="N23" s="555"/>
      <c r="O23" s="555"/>
      <c r="P23" s="555"/>
    </row>
    <row r="24">
      <c r="A24" s="555"/>
      <c r="B24" s="555"/>
      <c r="C24" s="555"/>
      <c r="D24" s="555"/>
      <c r="E24" s="555"/>
      <c r="F24" s="555"/>
      <c r="G24" s="555"/>
      <c r="H24" s="555"/>
      <c r="I24" s="555"/>
      <c r="J24" s="555"/>
      <c r="K24" s="555"/>
      <c r="L24" s="555"/>
      <c r="M24" s="555"/>
      <c r="N24" s="555"/>
      <c r="O24" s="555"/>
      <c r="P24" s="555"/>
    </row>
    <row r="25">
      <c r="A25" s="555"/>
      <c r="B25" s="555"/>
      <c r="C25" s="555"/>
      <c r="D25" s="555"/>
      <c r="E25" s="555"/>
      <c r="F25" s="555"/>
      <c r="G25" s="555"/>
      <c r="H25" s="555"/>
      <c r="I25" s="555"/>
      <c r="J25" s="555"/>
      <c r="K25" s="555"/>
      <c r="L25" s="555"/>
      <c r="M25" s="555"/>
      <c r="N25" s="555"/>
      <c r="O25" s="555"/>
      <c r="P25" s="555"/>
    </row>
    <row r="26">
      <c r="A26" s="555"/>
      <c r="B26" s="555"/>
      <c r="C26" s="555"/>
      <c r="D26" s="555"/>
      <c r="E26" s="555"/>
      <c r="F26" s="555"/>
      <c r="G26" s="555"/>
      <c r="H26" s="555"/>
      <c r="I26" s="555"/>
      <c r="J26" s="555"/>
      <c r="K26" s="555"/>
      <c r="L26" s="555"/>
      <c r="M26" s="555"/>
      <c r="N26" s="555"/>
      <c r="O26" s="555"/>
      <c r="P26" s="555"/>
    </row>
    <row r="27">
      <c r="A27" s="555"/>
      <c r="B27" s="555"/>
      <c r="C27" s="555"/>
      <c r="D27" s="555"/>
      <c r="E27" s="555"/>
      <c r="F27" s="555"/>
      <c r="G27" s="555"/>
      <c r="H27" s="555"/>
      <c r="I27" s="555"/>
      <c r="J27" s="555"/>
      <c r="K27" s="555"/>
      <c r="L27" s="555"/>
      <c r="M27" s="555"/>
      <c r="N27" s="555"/>
      <c r="O27" s="555"/>
      <c r="P27" s="555"/>
    </row>
    <row r="28">
      <c r="A28" s="555"/>
      <c r="B28" s="555"/>
      <c r="C28" s="555"/>
      <c r="D28" s="555"/>
      <c r="E28" s="555"/>
      <c r="F28" s="555"/>
      <c r="G28" s="555"/>
      <c r="H28" s="555"/>
      <c r="I28" s="555"/>
      <c r="J28" s="555"/>
      <c r="K28" s="555"/>
      <c r="L28" s="555"/>
      <c r="M28" s="555"/>
      <c r="N28" s="555"/>
      <c r="O28" s="555"/>
      <c r="P28" s="555"/>
    </row>
    <row r="29">
      <c r="A29" s="555"/>
      <c r="B29" s="555"/>
      <c r="C29" s="555"/>
      <c r="D29" s="555"/>
      <c r="E29" s="555"/>
      <c r="F29" s="555"/>
      <c r="G29" s="555"/>
      <c r="H29" s="555"/>
      <c r="I29" s="555"/>
      <c r="J29" s="555"/>
      <c r="K29" s="555"/>
      <c r="L29" s="555"/>
      <c r="M29" s="555"/>
      <c r="N29" s="555"/>
      <c r="O29" s="555"/>
      <c r="P29" s="555"/>
    </row>
    <row r="30">
      <c r="A30" s="555"/>
      <c r="B30" s="555"/>
      <c r="C30" s="555"/>
      <c r="D30" s="555"/>
      <c r="E30" s="555"/>
      <c r="F30" s="555"/>
      <c r="G30" s="555"/>
      <c r="H30" s="555"/>
      <c r="I30" s="555"/>
      <c r="J30" s="555"/>
      <c r="K30" s="555"/>
      <c r="L30" s="555"/>
      <c r="M30" s="555"/>
      <c r="N30" s="555"/>
      <c r="O30" s="555"/>
      <c r="P30" s="555"/>
    </row>
    <row r="31">
      <c r="A31" s="555"/>
      <c r="B31" s="555"/>
      <c r="C31" s="555"/>
      <c r="D31" s="555"/>
      <c r="E31" s="555"/>
      <c r="F31" s="555"/>
      <c r="G31" s="555"/>
      <c r="H31" s="555"/>
      <c r="I31" s="555"/>
      <c r="J31" s="555"/>
      <c r="K31" s="555"/>
      <c r="L31" s="555"/>
      <c r="M31" s="555"/>
      <c r="N31" s="555"/>
      <c r="O31" s="555"/>
      <c r="P31" s="555"/>
    </row>
    <row r="32">
      <c r="A32" s="555"/>
      <c r="B32" s="555"/>
      <c r="C32" s="555"/>
      <c r="D32" s="555"/>
      <c r="E32" s="555"/>
      <c r="F32" s="555"/>
      <c r="G32" s="555"/>
      <c r="H32" s="555"/>
      <c r="I32" s="555"/>
      <c r="J32" s="555"/>
      <c r="K32" s="555"/>
      <c r="L32" s="555"/>
      <c r="M32" s="555"/>
      <c r="N32" s="555"/>
      <c r="O32" s="555"/>
      <c r="P32" s="555"/>
    </row>
    <row r="33">
      <c r="A33" s="555"/>
      <c r="B33" s="555"/>
      <c r="C33" s="555"/>
      <c r="D33" s="555"/>
      <c r="E33" s="555"/>
      <c r="F33" s="555"/>
      <c r="G33" s="555"/>
      <c r="H33" s="555"/>
      <c r="I33" s="555"/>
      <c r="J33" s="555"/>
      <c r="K33" s="555"/>
      <c r="L33" s="555"/>
      <c r="M33" s="555"/>
      <c r="N33" s="555"/>
      <c r="O33" s="555"/>
      <c r="P33" s="555"/>
    </row>
    <row r="34">
      <c r="A34" s="555"/>
      <c r="B34" s="555"/>
      <c r="C34" s="555"/>
      <c r="D34" s="555"/>
      <c r="E34" s="555"/>
      <c r="F34" s="555"/>
      <c r="G34" s="555"/>
      <c r="H34" s="555"/>
      <c r="I34" s="555"/>
      <c r="J34" s="555"/>
      <c r="K34" s="555"/>
      <c r="L34" s="555"/>
      <c r="M34" s="555"/>
      <c r="N34" s="555"/>
      <c r="O34" s="555"/>
      <c r="P34" s="555"/>
    </row>
    <row r="35">
      <c r="A35" s="555"/>
      <c r="B35" s="555"/>
      <c r="C35" s="555"/>
      <c r="D35" s="555"/>
      <c r="E35" s="555"/>
      <c r="F35" s="555"/>
      <c r="G35" s="555"/>
      <c r="H35" s="555"/>
      <c r="I35" s="555"/>
      <c r="J35" s="555"/>
      <c r="K35" s="555"/>
      <c r="L35" s="555"/>
      <c r="M35" s="555"/>
      <c r="N35" s="555"/>
      <c r="O35" s="555"/>
      <c r="P35" s="555"/>
    </row>
    <row r="36">
      <c r="A36" s="555"/>
      <c r="B36" s="555"/>
      <c r="C36" s="555"/>
      <c r="D36" s="555"/>
      <c r="E36" s="555"/>
      <c r="F36" s="555"/>
      <c r="G36" s="555"/>
      <c r="H36" s="555"/>
      <c r="I36" s="555"/>
      <c r="J36" s="555"/>
      <c r="K36" s="555"/>
      <c r="L36" s="555"/>
      <c r="M36" s="555"/>
      <c r="N36" s="555"/>
      <c r="O36" s="555"/>
      <c r="P36" s="555"/>
    </row>
    <row r="37">
      <c r="A37" s="555"/>
      <c r="B37" s="555"/>
      <c r="C37" s="555"/>
      <c r="D37" s="555"/>
      <c r="E37" s="555"/>
      <c r="F37" s="555"/>
      <c r="G37" s="555"/>
      <c r="H37" s="555"/>
      <c r="I37" s="555"/>
      <c r="J37" s="555"/>
      <c r="K37" s="555"/>
      <c r="L37" s="555"/>
      <c r="M37" s="555"/>
      <c r="N37" s="555"/>
      <c r="O37" s="555"/>
      <c r="P37" s="555"/>
    </row>
    <row r="38">
      <c r="A38" s="555"/>
      <c r="B38" s="555"/>
      <c r="C38" s="555"/>
      <c r="D38" s="555"/>
      <c r="E38" s="555"/>
      <c r="F38" s="555"/>
      <c r="G38" s="555"/>
      <c r="H38" s="555"/>
      <c r="I38" s="555"/>
      <c r="J38" s="555"/>
      <c r="K38" s="555"/>
      <c r="L38" s="555"/>
      <c r="M38" s="555"/>
      <c r="N38" s="555"/>
      <c r="O38" s="555"/>
      <c r="P38" s="555"/>
    </row>
    <row r="39">
      <c r="A39" s="555"/>
      <c r="B39" s="555"/>
      <c r="C39" s="555"/>
      <c r="D39" s="555"/>
      <c r="E39" s="555"/>
      <c r="F39" s="555"/>
      <c r="G39" s="555"/>
      <c r="H39" s="555"/>
      <c r="I39" s="555"/>
      <c r="J39" s="555"/>
      <c r="K39" s="555"/>
      <c r="L39" s="555"/>
      <c r="M39" s="555"/>
      <c r="N39" s="555"/>
      <c r="O39" s="555"/>
      <c r="P39" s="555"/>
    </row>
    <row r="40">
      <c r="A40" s="555"/>
      <c r="B40" s="555"/>
      <c r="C40" s="555"/>
      <c r="D40" s="555"/>
      <c r="E40" s="555"/>
      <c r="F40" s="555"/>
      <c r="G40" s="555"/>
      <c r="H40" s="555"/>
      <c r="I40" s="555"/>
      <c r="J40" s="555"/>
      <c r="K40" s="555"/>
      <c r="L40" s="555"/>
      <c r="M40" s="555"/>
      <c r="N40" s="555"/>
      <c r="O40" s="555"/>
      <c r="P40" s="555"/>
    </row>
    <row r="41">
      <c r="A41" s="555"/>
      <c r="B41" s="555"/>
      <c r="C41" s="555"/>
      <c r="D41" s="555"/>
      <c r="E41" s="555"/>
      <c r="F41" s="555"/>
      <c r="G41" s="555"/>
      <c r="H41" s="555"/>
      <c r="I41" s="555"/>
      <c r="J41" s="555"/>
      <c r="K41" s="555"/>
      <c r="L41" s="555"/>
      <c r="M41" s="555"/>
      <c r="N41" s="555"/>
      <c r="O41" s="555"/>
      <c r="P41" s="555"/>
    </row>
    <row r="42">
      <c r="A42" s="555"/>
      <c r="B42" s="555"/>
      <c r="C42" s="555"/>
      <c r="D42" s="555"/>
      <c r="E42" s="555"/>
      <c r="F42" s="555"/>
      <c r="G42" s="555"/>
      <c r="H42" s="555"/>
      <c r="I42" s="555"/>
      <c r="J42" s="555"/>
      <c r="K42" s="555"/>
      <c r="L42" s="555"/>
      <c r="M42" s="555"/>
      <c r="N42" s="555"/>
      <c r="O42" s="555"/>
      <c r="P42" s="555"/>
    </row>
    <row r="43">
      <c r="A43" s="555"/>
      <c r="B43" s="555"/>
      <c r="C43" s="555"/>
      <c r="D43" s="555"/>
      <c r="E43" s="555"/>
      <c r="F43" s="555"/>
      <c r="G43" s="555"/>
      <c r="H43" s="555"/>
      <c r="I43" s="555"/>
      <c r="J43" s="555"/>
      <c r="K43" s="555"/>
      <c r="L43" s="555"/>
      <c r="M43" s="555"/>
      <c r="N43" s="555"/>
      <c r="O43" s="555"/>
      <c r="P43" s="555"/>
    </row>
    <row r="44">
      <c r="A44" s="555"/>
      <c r="B44" s="555"/>
      <c r="C44" s="555"/>
      <c r="D44" s="555"/>
      <c r="E44" s="555"/>
      <c r="F44" s="555"/>
      <c r="G44" s="555"/>
      <c r="H44" s="555"/>
      <c r="I44" s="555"/>
      <c r="J44" s="555"/>
      <c r="K44" s="555"/>
      <c r="L44" s="555"/>
      <c r="M44" s="555"/>
      <c r="N44" s="555"/>
      <c r="O44" s="555"/>
      <c r="P44" s="555"/>
    </row>
    <row r="45">
      <c r="A45" s="555"/>
      <c r="B45" s="555"/>
      <c r="C45" s="555"/>
      <c r="D45" s="555"/>
      <c r="E45" s="555"/>
      <c r="F45" s="555"/>
      <c r="G45" s="555"/>
      <c r="H45" s="555"/>
      <c r="I45" s="555"/>
      <c r="J45" s="555"/>
      <c r="K45" s="555"/>
      <c r="L45" s="555"/>
      <c r="M45" s="555"/>
      <c r="N45" s="555"/>
      <c r="O45" s="555"/>
      <c r="P45" s="555"/>
    </row>
    <row r="46">
      <c r="A46" s="555"/>
      <c r="B46" s="555"/>
      <c r="C46" s="555"/>
      <c r="D46" s="555"/>
      <c r="E46" s="555"/>
      <c r="F46" s="555"/>
      <c r="G46" s="555"/>
      <c r="H46" s="555"/>
      <c r="I46" s="555"/>
      <c r="J46" s="555"/>
      <c r="K46" s="555"/>
      <c r="L46" s="555"/>
      <c r="M46" s="555"/>
      <c r="N46" s="555"/>
      <c r="O46" s="555"/>
      <c r="P46" s="555"/>
    </row>
    <row r="47">
      <c r="A47" s="555"/>
      <c r="B47" s="555"/>
      <c r="C47" s="555"/>
      <c r="D47" s="555"/>
      <c r="E47" s="555"/>
      <c r="F47" s="555"/>
      <c r="G47" s="555"/>
      <c r="H47" s="555"/>
      <c r="I47" s="555"/>
      <c r="J47" s="555"/>
      <c r="K47" s="555"/>
      <c r="L47" s="555"/>
      <c r="M47" s="555"/>
      <c r="N47" s="555"/>
      <c r="O47" s="555"/>
      <c r="P47" s="555"/>
    </row>
  </sheetData>
  <mergeCells count="3">
    <mergeCell ref="A1:K2"/>
    <mergeCell ref="B4:J4"/>
    <mergeCell ref="B5:J5"/>
  </mergeCells>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cols>
    <col customWidth="1" min="1" max="1" width="73.57"/>
    <col customWidth="1" min="2" max="2" width="115.0"/>
    <col customWidth="1" min="3" max="3" width="73.57"/>
  </cols>
  <sheetData>
    <row r="1" ht="27.75" customHeight="1">
      <c r="A1" s="82"/>
      <c r="B1" s="368" t="s">
        <v>374</v>
      </c>
      <c r="C1" s="87"/>
    </row>
    <row r="2">
      <c r="A2" s="82"/>
      <c r="B2" s="624"/>
      <c r="C2" s="87"/>
    </row>
    <row r="3" ht="42.0" customHeight="1">
      <c r="A3" s="82"/>
      <c r="B3" s="48" t="s">
        <v>375</v>
      </c>
      <c r="C3" s="87"/>
    </row>
    <row r="4">
      <c r="A4" s="82"/>
      <c r="B4" s="57">
        <v>0</v>
      </c>
      <c r="C4" s="87"/>
    </row>
    <row r="5">
      <c r="A5" s="82"/>
      <c r="B5" s="694" t="s">
        <v>376</v>
      </c>
      <c r="C5" s="87"/>
    </row>
    <row r="6">
      <c r="A6" s="82"/>
      <c r="B6" s="601">
        <f>SUM((B4*700))</f>
        <v>0</v>
      </c>
      <c r="C6" s="87"/>
    </row>
    <row r="7">
      <c r="A7" s="82"/>
      <c r="B7" s="694" t="s">
        <v>377</v>
      </c>
      <c r="C7" s="87"/>
    </row>
    <row r="8">
      <c r="A8" s="82"/>
      <c r="B8" s="601">
        <f>SUM(B4)</f>
        <v>0</v>
      </c>
      <c r="C8" s="87"/>
    </row>
    <row r="9">
      <c r="A9" s="82"/>
      <c r="B9" s="48" t="s">
        <v>378</v>
      </c>
      <c r="C9" s="87"/>
    </row>
    <row r="10">
      <c r="A10" s="82"/>
      <c r="B10" s="48"/>
      <c r="C10" s="87"/>
    </row>
    <row r="11">
      <c r="A11" s="82"/>
      <c r="B11" s="48"/>
      <c r="C11" s="87"/>
    </row>
    <row r="12">
      <c r="A12" s="82"/>
      <c r="B12" s="505"/>
      <c r="C12" s="87"/>
    </row>
    <row r="13">
      <c r="A13" s="82"/>
      <c r="B13" s="694" t="s">
        <v>379</v>
      </c>
      <c r="C13" s="87"/>
    </row>
    <row r="14">
      <c r="A14" s="82"/>
      <c r="B14" s="601">
        <f>SUM((B12*650))</f>
        <v>0</v>
      </c>
      <c r="C14" s="87"/>
    </row>
    <row r="15">
      <c r="A15" s="82"/>
      <c r="B15" s="694" t="s">
        <v>380</v>
      </c>
      <c r="C15" s="87"/>
    </row>
    <row r="16">
      <c r="A16" s="82"/>
      <c r="B16" s="601">
        <f>SUM((B12*0.5))</f>
        <v>0</v>
      </c>
      <c r="C16" s="87"/>
    </row>
    <row r="17">
      <c r="A17" s="82"/>
      <c r="B17" s="48" t="s">
        <v>381</v>
      </c>
      <c r="C17" s="87"/>
    </row>
    <row r="18">
      <c r="A18" s="82"/>
      <c r="B18" s="48"/>
      <c r="C18" s="87"/>
    </row>
    <row r="19">
      <c r="A19" s="82"/>
      <c r="B19" s="259"/>
      <c r="C19" s="87"/>
    </row>
    <row r="20">
      <c r="A20" s="82"/>
      <c r="B20" s="57"/>
      <c r="C20" s="87"/>
    </row>
    <row r="21">
      <c r="A21" s="82"/>
      <c r="B21" s="694" t="s">
        <v>382</v>
      </c>
      <c r="C21" s="87"/>
    </row>
    <row r="22">
      <c r="A22" s="82"/>
      <c r="B22" s="601">
        <f>SUM((B20*1500))</f>
        <v>0</v>
      </c>
      <c r="C22" s="87"/>
    </row>
    <row r="23">
      <c r="A23" s="82"/>
      <c r="B23" s="694" t="s">
        <v>383</v>
      </c>
      <c r="C23" s="87"/>
    </row>
    <row r="24">
      <c r="A24" s="82"/>
      <c r="B24" s="601">
        <f>SUM(B20)</f>
        <v>0</v>
      </c>
      <c r="C24" s="87"/>
    </row>
    <row r="25">
      <c r="A25" s="82"/>
      <c r="B25" s="48" t="s">
        <v>384</v>
      </c>
      <c r="C25" s="87"/>
    </row>
    <row r="26">
      <c r="A26" s="82"/>
      <c r="B26" s="48"/>
      <c r="C26" s="87"/>
    </row>
    <row r="27">
      <c r="A27" s="82"/>
      <c r="B27" s="48"/>
      <c r="C27" s="87"/>
    </row>
    <row r="28">
      <c r="A28" s="82"/>
      <c r="B28" s="57"/>
      <c r="C28" s="87"/>
    </row>
    <row r="29">
      <c r="A29" s="82"/>
      <c r="B29" s="694" t="s">
        <v>385</v>
      </c>
      <c r="C29" s="87"/>
    </row>
    <row r="30">
      <c r="A30" s="82"/>
      <c r="B30" s="601">
        <f>SUM((B28*2750))</f>
        <v>0</v>
      </c>
      <c r="C30" s="87"/>
    </row>
    <row r="31">
      <c r="A31" s="82"/>
      <c r="B31" s="694" t="s">
        <v>386</v>
      </c>
      <c r="C31" s="87"/>
    </row>
    <row r="32">
      <c r="A32" s="82"/>
      <c r="B32" s="601">
        <f>SUM((B28*3))</f>
        <v>0</v>
      </c>
      <c r="C32" s="87"/>
    </row>
    <row r="33">
      <c r="A33" s="82"/>
      <c r="B33" s="48" t="s">
        <v>387</v>
      </c>
      <c r="C33" s="87"/>
    </row>
    <row r="34">
      <c r="A34" s="82"/>
      <c r="B34" s="48"/>
      <c r="C34" s="87"/>
    </row>
    <row r="35">
      <c r="A35" s="82"/>
      <c r="B35" s="48"/>
      <c r="C35" s="87"/>
    </row>
    <row r="36">
      <c r="A36" s="82"/>
      <c r="B36" s="57"/>
      <c r="C36" s="87"/>
    </row>
    <row r="37">
      <c r="A37" s="82"/>
      <c r="B37" s="694" t="s">
        <v>388</v>
      </c>
      <c r="C37" s="87"/>
    </row>
    <row r="38">
      <c r="A38" s="82"/>
      <c r="B38" s="406">
        <f>SUM((B36*5250))</f>
        <v>0</v>
      </c>
      <c r="C38" s="87"/>
    </row>
    <row r="39">
      <c r="A39" s="82"/>
      <c r="B39" s="694" t="s">
        <v>389</v>
      </c>
      <c r="C39" s="87"/>
    </row>
    <row r="40">
      <c r="A40" s="82"/>
      <c r="B40" s="406">
        <f>SUM((B36*5))</f>
        <v>0</v>
      </c>
      <c r="C40" s="87"/>
    </row>
    <row r="41">
      <c r="A41" s="82"/>
      <c r="B41" s="48" t="s">
        <v>390</v>
      </c>
      <c r="C41" s="87"/>
    </row>
    <row r="42">
      <c r="A42" s="82"/>
      <c r="B42" s="48"/>
      <c r="C42" s="87"/>
    </row>
    <row r="43">
      <c r="A43" s="82"/>
      <c r="B43" s="48"/>
      <c r="C43" s="87"/>
    </row>
    <row r="44">
      <c r="A44" s="82"/>
      <c r="B44" s="57"/>
      <c r="C44" s="87"/>
    </row>
    <row r="45">
      <c r="A45" s="82"/>
      <c r="B45" s="694" t="s">
        <v>391</v>
      </c>
      <c r="C45" s="87"/>
    </row>
    <row r="46">
      <c r="A46" s="82"/>
      <c r="B46" s="406">
        <f>SUM((B44*2250))</f>
        <v>0</v>
      </c>
      <c r="C46" s="87"/>
    </row>
    <row r="47">
      <c r="A47" s="82"/>
      <c r="B47" s="694" t="s">
        <v>386</v>
      </c>
      <c r="C47" s="87"/>
    </row>
    <row r="48">
      <c r="A48" s="82"/>
      <c r="B48" s="406">
        <f>SUM((B44*2.5))</f>
        <v>0</v>
      </c>
      <c r="C48" s="87"/>
    </row>
    <row r="49">
      <c r="A49" s="82"/>
      <c r="B49" s="48" t="s">
        <v>392</v>
      </c>
      <c r="C49" s="87"/>
    </row>
    <row r="50">
      <c r="A50" s="82"/>
      <c r="B50" s="48"/>
      <c r="C50" s="87"/>
    </row>
    <row r="51">
      <c r="A51" s="82"/>
      <c r="B51" s="48"/>
      <c r="C51" s="87"/>
    </row>
    <row r="52">
      <c r="A52" s="82"/>
      <c r="B52" s="57"/>
      <c r="C52" s="87"/>
    </row>
    <row r="53">
      <c r="A53" s="82"/>
      <c r="B53" s="694" t="s">
        <v>393</v>
      </c>
      <c r="C53" s="87"/>
    </row>
    <row r="54">
      <c r="A54" s="82"/>
      <c r="B54" s="406">
        <f>SUM((B52*800))</f>
        <v>0</v>
      </c>
      <c r="C54" s="87"/>
    </row>
    <row r="55">
      <c r="A55" s="82"/>
      <c r="B55" s="694" t="s">
        <v>394</v>
      </c>
      <c r="C55" s="87"/>
    </row>
    <row r="56">
      <c r="A56" s="82"/>
      <c r="B56" s="406">
        <f>SUM((B52*0.5))</f>
        <v>0</v>
      </c>
      <c r="C56" s="87"/>
    </row>
    <row r="57">
      <c r="A57" s="82"/>
      <c r="B57" s="48" t="s">
        <v>395</v>
      </c>
      <c r="C57" s="87"/>
    </row>
    <row r="58">
      <c r="A58" s="82"/>
      <c r="B58" s="48"/>
      <c r="C58" s="87"/>
    </row>
    <row r="59">
      <c r="A59" s="82"/>
      <c r="B59" s="48"/>
      <c r="C59" s="87"/>
    </row>
    <row r="60">
      <c r="A60" s="82"/>
      <c r="B60" s="57"/>
      <c r="C60" s="87"/>
    </row>
    <row r="61">
      <c r="A61" s="82"/>
      <c r="B61" s="694" t="s">
        <v>396</v>
      </c>
      <c r="C61" s="87"/>
    </row>
    <row r="62">
      <c r="A62" s="82"/>
      <c r="B62" s="406">
        <f>SUM((B60*1300))</f>
        <v>0</v>
      </c>
      <c r="C62" s="87"/>
    </row>
    <row r="63">
      <c r="A63" s="82"/>
      <c r="B63" s="694" t="s">
        <v>397</v>
      </c>
      <c r="C63" s="87"/>
    </row>
    <row r="64">
      <c r="A64" s="82"/>
      <c r="B64" s="41">
        <f>SUM((B60*1))</f>
        <v>0</v>
      </c>
      <c r="C64" s="87"/>
    </row>
    <row r="65">
      <c r="A65" s="82"/>
      <c r="B65" s="48" t="s">
        <v>398</v>
      </c>
      <c r="C65" s="87"/>
    </row>
    <row r="66">
      <c r="A66" s="82"/>
      <c r="B66" s="48"/>
      <c r="C66" s="87"/>
    </row>
    <row r="67">
      <c r="A67" s="82"/>
      <c r="B67" s="48"/>
      <c r="C67" s="87"/>
    </row>
    <row r="68">
      <c r="A68" s="82"/>
      <c r="B68" s="694">
        <v>0.8</v>
      </c>
      <c r="C68" s="87"/>
    </row>
    <row r="69">
      <c r="A69" s="82"/>
      <c r="B69" s="694" t="s">
        <v>399</v>
      </c>
      <c r="C69" s="87"/>
    </row>
    <row r="70">
      <c r="A70" s="82"/>
      <c r="B70" s="41">
        <f>SUM((B68*1000))</f>
        <v>800</v>
      </c>
      <c r="C70" s="87"/>
    </row>
    <row r="71">
      <c r="A71" s="82"/>
      <c r="B71" s="694" t="s">
        <v>400</v>
      </c>
      <c r="C71" s="87"/>
    </row>
    <row r="72">
      <c r="A72" s="82"/>
      <c r="B72" s="41" t="s">
        <v>401</v>
      </c>
      <c r="C72" s="87"/>
    </row>
    <row r="73">
      <c r="A73" s="82"/>
      <c r="B73" s="48" t="s">
        <v>402</v>
      </c>
      <c r="C73" s="87"/>
    </row>
    <row r="74">
      <c r="A74" s="82"/>
      <c r="B74" s="48"/>
      <c r="C74" s="87"/>
    </row>
    <row r="75">
      <c r="A75" s="82"/>
      <c r="B75" s="48"/>
      <c r="C75" s="87"/>
    </row>
    <row r="76">
      <c r="A76" s="82"/>
      <c r="B76" s="694"/>
      <c r="C76" s="87"/>
    </row>
    <row r="77">
      <c r="A77" s="82"/>
      <c r="B77" s="694" t="s">
        <v>396</v>
      </c>
      <c r="C77" s="87"/>
    </row>
    <row r="78">
      <c r="A78" s="82"/>
      <c r="B78" s="41">
        <f>SUM((B76*2000))</f>
        <v>0</v>
      </c>
      <c r="C78" s="87"/>
    </row>
    <row r="79">
      <c r="A79" s="82"/>
      <c r="B79" s="694" t="s">
        <v>397</v>
      </c>
      <c r="C79" s="87"/>
    </row>
    <row r="80">
      <c r="A80" s="82"/>
      <c r="B80" s="41">
        <f>SUM((B76*2))</f>
        <v>0</v>
      </c>
      <c r="C80" s="87"/>
    </row>
    <row r="81">
      <c r="A81" s="82"/>
      <c r="B81" s="269"/>
      <c r="C81" s="87"/>
    </row>
    <row r="82">
      <c r="A82" s="82"/>
      <c r="B82" s="269"/>
      <c r="C82" s="87"/>
    </row>
    <row r="83">
      <c r="A83" s="82"/>
      <c r="B83" s="269"/>
      <c r="C83" s="87"/>
    </row>
    <row r="84">
      <c r="A84" s="82"/>
      <c r="B84" s="269"/>
      <c r="C84" s="87"/>
    </row>
    <row r="85">
      <c r="A85" s="82"/>
      <c r="B85" s="269"/>
      <c r="C85" s="87"/>
    </row>
    <row r="86">
      <c r="A86" s="82"/>
      <c r="B86" s="269"/>
      <c r="C86" s="87"/>
    </row>
    <row r="87">
      <c r="A87" s="82"/>
      <c r="B87" s="269"/>
      <c r="C87" s="87"/>
    </row>
    <row r="88">
      <c r="A88" s="82"/>
      <c r="B88" s="269"/>
      <c r="C88" s="87"/>
    </row>
    <row r="89">
      <c r="B89" s="200"/>
      <c r="C89" s="200"/>
    </row>
  </sheetData>
  <mergeCells count="13">
    <mergeCell ref="A1:A88"/>
    <mergeCell ref="B1:B2"/>
    <mergeCell ref="C1:C88"/>
    <mergeCell ref="B9:B11"/>
    <mergeCell ref="B17:B19"/>
    <mergeCell ref="B25:B27"/>
    <mergeCell ref="B33:B35"/>
    <mergeCell ref="B41:B43"/>
    <mergeCell ref="B49:B51"/>
    <mergeCell ref="B57:B59"/>
    <mergeCell ref="B65:B67"/>
    <mergeCell ref="B73:B75"/>
    <mergeCell ref="B81:B88"/>
  </mergeCells>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0.71" defaultRowHeight="15.0"/>
  <cols>
    <col customWidth="1" min="2" max="2" width="14.86"/>
    <col customWidth="1" min="4" max="4" width="18.71"/>
    <col customWidth="1" min="6" max="6" width="18.29"/>
  </cols>
  <sheetData>
    <row r="1" ht="15.75" customHeight="1">
      <c r="A1" s="504" t="s">
        <v>43</v>
      </c>
      <c r="B1" s="439"/>
      <c r="C1" s="439"/>
      <c r="D1" s="439"/>
      <c r="E1" s="439"/>
      <c r="F1" s="100"/>
    </row>
    <row r="2" ht="15.75" customHeight="1">
      <c r="A2" s="576"/>
      <c r="B2" s="576"/>
      <c r="C2" s="576"/>
      <c r="D2" s="576"/>
      <c r="E2" s="576"/>
      <c r="F2" s="576"/>
    </row>
    <row r="3">
      <c r="A3" s="250" t="s">
        <v>46</v>
      </c>
      <c r="B3" s="424">
        <v>168</v>
      </c>
      <c r="C3" s="656" t="s">
        <v>403</v>
      </c>
      <c r="D3" s="503"/>
      <c r="E3" s="503"/>
      <c r="F3" s="656"/>
    </row>
    <row r="4">
      <c r="A4" s="676" t="s">
        <v>44</v>
      </c>
      <c r="B4" s="387">
        <v>240</v>
      </c>
      <c r="C4" s="127" t="s">
        <v>403</v>
      </c>
      <c r="D4" s="552"/>
      <c r="E4" s="552"/>
      <c r="F4" s="127"/>
    </row>
    <row r="5">
      <c r="A5" s="676" t="s">
        <v>42</v>
      </c>
      <c r="B5" s="387">
        <v>420</v>
      </c>
      <c r="C5" s="127" t="s">
        <v>403</v>
      </c>
      <c r="D5" s="552"/>
      <c r="E5" s="552"/>
      <c r="F5" s="127"/>
    </row>
    <row r="6" ht="15.75" customHeight="1">
      <c r="A6" s="314" t="s">
        <v>41</v>
      </c>
      <c r="B6" s="622">
        <v>475</v>
      </c>
      <c r="C6" s="457" t="s">
        <v>403</v>
      </c>
      <c r="D6" s="165"/>
      <c r="E6" s="165"/>
      <c r="F6" s="457"/>
    </row>
    <row r="7">
      <c r="A7" s="613"/>
      <c r="B7" s="613"/>
      <c r="C7" s="613"/>
      <c r="D7" s="613"/>
      <c r="E7" s="613"/>
      <c r="F7" s="613"/>
    </row>
    <row r="8">
      <c r="A8" s="451"/>
      <c r="B8" s="451"/>
      <c r="C8" s="451"/>
      <c r="D8" s="451"/>
      <c r="E8" s="451"/>
      <c r="F8" s="451"/>
    </row>
    <row r="9">
      <c r="A9" s="451"/>
      <c r="B9" s="451"/>
      <c r="C9" s="451"/>
      <c r="D9" s="451"/>
      <c r="E9" s="451"/>
      <c r="F9" s="451"/>
    </row>
    <row r="10">
      <c r="A10" s="451"/>
      <c r="B10" s="451"/>
      <c r="C10" s="451"/>
      <c r="D10" s="451"/>
      <c r="E10" s="451"/>
      <c r="F10" s="451"/>
    </row>
    <row r="11">
      <c r="A11" s="451"/>
      <c r="B11" s="451"/>
      <c r="C11" s="451"/>
      <c r="D11" s="451"/>
      <c r="E11" s="451"/>
      <c r="F11" s="451"/>
    </row>
    <row r="12">
      <c r="A12" s="451"/>
      <c r="B12" s="451"/>
      <c r="C12" s="451"/>
      <c r="D12" s="451"/>
      <c r="E12" s="451"/>
      <c r="F12" s="451"/>
    </row>
    <row r="13">
      <c r="A13" s="451"/>
      <c r="B13" s="451"/>
      <c r="C13" s="451"/>
      <c r="D13" s="451"/>
      <c r="E13" s="451"/>
      <c r="F13" s="451"/>
    </row>
    <row r="14">
      <c r="A14" s="451"/>
      <c r="B14" s="451"/>
      <c r="C14" s="451"/>
      <c r="D14" s="451"/>
      <c r="E14" s="451"/>
      <c r="F14" s="451"/>
    </row>
    <row r="15">
      <c r="A15" s="451"/>
      <c r="B15" s="451"/>
      <c r="C15" s="451"/>
      <c r="D15" s="451"/>
      <c r="E15" s="451"/>
      <c r="F15" s="451"/>
    </row>
    <row r="16">
      <c r="A16" s="451"/>
      <c r="B16" s="451"/>
      <c r="C16" s="451"/>
      <c r="D16" s="451"/>
      <c r="E16" s="451"/>
      <c r="F16" s="451"/>
    </row>
    <row r="17">
      <c r="A17" s="451"/>
      <c r="B17" s="451"/>
      <c r="C17" s="451"/>
      <c r="D17" s="451"/>
      <c r="E17" s="451"/>
      <c r="F17" s="451"/>
    </row>
    <row r="18">
      <c r="A18" s="451"/>
      <c r="B18" s="451"/>
      <c r="C18" s="451"/>
      <c r="D18" s="451"/>
      <c r="E18" s="451"/>
      <c r="F18" s="451"/>
    </row>
    <row r="19">
      <c r="A19" s="451"/>
      <c r="B19" s="451"/>
      <c r="C19" s="451"/>
      <c r="D19" s="451"/>
      <c r="E19" s="451"/>
      <c r="F19" s="451"/>
    </row>
    <row r="20">
      <c r="A20" s="451"/>
      <c r="B20" s="451"/>
      <c r="C20" s="451"/>
      <c r="D20" s="451"/>
      <c r="E20" s="451"/>
      <c r="F20" s="451"/>
    </row>
  </sheetData>
  <mergeCells count="5">
    <mergeCell ref="A1:F1"/>
    <mergeCell ref="C3:F3"/>
    <mergeCell ref="C4:F4"/>
    <mergeCell ref="C5:F5"/>
    <mergeCell ref="C6:F6"/>
  </mergeCells>
</worksheet>
</file>